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1 Reviews\1st Qtr Review\"/>
    </mc:Choice>
  </mc:AlternateContent>
  <bookViews>
    <workbookView xWindow="450" yWindow="-150" windowWidth="11610" windowHeight="9765"/>
  </bookViews>
  <sheets>
    <sheet name="Attachment" sheetId="1" r:id="rId1"/>
  </sheets>
  <definedNames>
    <definedName name="_xlnm.Print_Area" localSheetId="0">Attachment!$A$1:$F$472</definedName>
    <definedName name="Z_42656511_B4D8_4F96_B13E_D97906B3341F_.wvu.PrintArea" localSheetId="0" hidden="1">Attachment!$A$1:$F$394</definedName>
    <definedName name="Z_C6D943DA_BB19_43A1_B830_736D9C012146_.wvu.PrintArea" localSheetId="0" hidden="1">Attachment!$A$1:$F$471</definedName>
  </definedNames>
  <calcPr calcId="162913"/>
  <customWorkbookViews>
    <customWorkbookView name="eric.crawford - Personal View" guid="{42656511-B4D8-4F96-B13E-D97906B3341F}" mergeInterval="0" personalView="1" xWindow="-8" windowWidth="1928" windowHeight="1040" activeSheetId="1"/>
    <customWorkbookView name="Marla Keehn - Personal View" guid="{C6D943DA-BB19-43A1-B830-736D9C012146}" mergeInterval="0" personalView="1" maximized="1" xWindow="1912" yWindow="-8" windowWidth="1936" windowHeight="1056" activeSheetId="1"/>
  </customWorkbookViews>
</workbook>
</file>

<file path=xl/calcChain.xml><?xml version="1.0" encoding="utf-8"?>
<calcChain xmlns="http://schemas.openxmlformats.org/spreadsheetml/2006/main">
  <c r="E262" i="1" l="1"/>
  <c r="E326" i="1"/>
  <c r="E225" i="1" l="1"/>
  <c r="E230" i="1" s="1"/>
  <c r="E219" i="1"/>
  <c r="E227" i="1" s="1"/>
  <c r="E203" i="1"/>
  <c r="E208" i="1" s="1"/>
  <c r="E188" i="1"/>
  <c r="E207" i="1" s="1"/>
  <c r="E229" i="1" l="1"/>
  <c r="E205" i="1"/>
  <c r="F107" i="1"/>
  <c r="F202" i="1" l="1"/>
  <c r="F187" i="1" l="1"/>
  <c r="F437" i="1" l="1"/>
  <c r="F434" i="1"/>
  <c r="E448" i="1"/>
  <c r="E445" i="1"/>
  <c r="E438" i="1"/>
  <c r="E435" i="1"/>
  <c r="F425" i="1"/>
  <c r="F447" i="1" s="1"/>
  <c r="F422" i="1"/>
  <c r="F444" i="1" s="1"/>
  <c r="E426" i="1"/>
  <c r="E423" i="1"/>
  <c r="E417" i="1" l="1"/>
  <c r="E413" i="1"/>
  <c r="E469" i="1" l="1"/>
  <c r="E466" i="1"/>
  <c r="F144" i="1" l="1"/>
  <c r="F141" i="1"/>
  <c r="E145" i="1"/>
  <c r="E142" i="1"/>
  <c r="F224" i="1" l="1"/>
  <c r="F223" i="1"/>
  <c r="F218" i="1"/>
  <c r="F247" i="1" l="1"/>
  <c r="F246" i="1"/>
  <c r="F245" i="1"/>
  <c r="F244" i="1"/>
  <c r="F240" i="1"/>
  <c r="F239" i="1"/>
  <c r="F238" i="1"/>
  <c r="F104" i="1"/>
  <c r="F221" i="1"/>
  <c r="F164" i="1"/>
  <c r="F163" i="1"/>
  <c r="F162" i="1"/>
  <c r="F158" i="1"/>
  <c r="E165" i="1" l="1"/>
  <c r="E160" i="1"/>
  <c r="E169" i="1" s="1"/>
  <c r="F159" i="1"/>
  <c r="F201" i="1"/>
  <c r="F200" i="1"/>
  <c r="F199" i="1"/>
  <c r="F198" i="1"/>
  <c r="F197" i="1"/>
  <c r="F196" i="1"/>
  <c r="F195" i="1"/>
  <c r="F194" i="1"/>
  <c r="F193" i="1"/>
  <c r="F192" i="1"/>
  <c r="E170" i="1" l="1"/>
  <c r="E167" i="1"/>
  <c r="F390" i="1"/>
  <c r="F369" i="1"/>
  <c r="E370" i="1"/>
  <c r="E378" i="1" s="1"/>
  <c r="E353" i="1"/>
  <c r="E355" i="1" s="1"/>
  <c r="F352" i="1"/>
  <c r="E321" i="1"/>
  <c r="E323" i="1" s="1"/>
  <c r="F320" i="1"/>
  <c r="F132" i="1"/>
  <c r="E133" i="1"/>
  <c r="F372" i="1"/>
  <c r="E373" i="1"/>
  <c r="F351" i="1"/>
  <c r="F319" i="1"/>
  <c r="E130" i="1"/>
  <c r="F129" i="1"/>
  <c r="E459" i="1"/>
  <c r="E456" i="1"/>
  <c r="E124" i="1"/>
  <c r="F123" i="1"/>
  <c r="F403" i="1"/>
  <c r="F400" i="1"/>
  <c r="E404" i="1"/>
  <c r="E401" i="1"/>
  <c r="F393" i="1"/>
  <c r="E117" i="1"/>
  <c r="F116" i="1"/>
  <c r="F122" i="1" s="1"/>
  <c r="F113" i="1"/>
  <c r="E114" i="1"/>
  <c r="E379" i="1" l="1"/>
  <c r="E375" i="1"/>
  <c r="E149" i="1"/>
  <c r="E28" i="1" l="1"/>
  <c r="E340" i="1" l="1"/>
  <c r="E359" i="1" l="1"/>
  <c r="E342" i="1"/>
  <c r="E95" i="1"/>
  <c r="E88" i="1"/>
  <c r="E84" i="1"/>
  <c r="E81" i="1"/>
  <c r="E310" i="1"/>
  <c r="E305" i="1"/>
  <c r="E291" i="1"/>
  <c r="E268" i="1"/>
  <c r="E77" i="1"/>
  <c r="E61" i="1"/>
  <c r="E43" i="1"/>
  <c r="E35" i="1"/>
  <c r="E22" i="1"/>
  <c r="F186" i="1" l="1"/>
  <c r="F183" i="1"/>
  <c r="E394" i="1" l="1"/>
  <c r="E472" i="1" s="1"/>
  <c r="E391" i="1"/>
  <c r="E471" i="1" s="1"/>
  <c r="F222" i="1" l="1"/>
  <c r="F217" i="1"/>
  <c r="F179" i="1"/>
  <c r="F180" i="1"/>
  <c r="F181" i="1"/>
  <c r="F182" i="1"/>
  <c r="F184" i="1"/>
  <c r="F185" i="1"/>
  <c r="F178" i="1"/>
  <c r="E241" i="1"/>
  <c r="E253" i="1" s="1"/>
  <c r="E275" i="1"/>
  <c r="E272" i="1"/>
  <c r="E38" i="1"/>
  <c r="E25" i="1"/>
  <c r="E14" i="1"/>
  <c r="E105" i="1" l="1"/>
  <c r="E108" i="1"/>
  <c r="E147" i="1" s="1"/>
  <c r="F334" i="1" l="1"/>
  <c r="F262" i="1"/>
  <c r="E294" i="1"/>
  <c r="E55" i="1"/>
  <c r="E51" i="1"/>
  <c r="E74" i="1" l="1"/>
  <c r="E71" i="1"/>
  <c r="E67" i="1"/>
  <c r="E31" i="1"/>
  <c r="E10" i="1"/>
  <c r="E248" i="1" l="1"/>
  <c r="E254" i="1" l="1"/>
  <c r="E250" i="1"/>
  <c r="F9" i="1"/>
  <c r="E335" i="1" l="1"/>
  <c r="E358" i="1" s="1"/>
  <c r="E263" i="1"/>
  <c r="E325" i="1" s="1"/>
  <c r="E64" i="1" l="1"/>
  <c r="E150" i="1" s="1"/>
  <c r="E97" i="1" l="1"/>
  <c r="E281" i="1" l="1"/>
  <c r="E312" i="1" l="1"/>
</calcChain>
</file>

<file path=xl/sharedStrings.xml><?xml version="1.0" encoding="utf-8"?>
<sst xmlns="http://schemas.openxmlformats.org/spreadsheetml/2006/main" count="625" uniqueCount="256">
  <si>
    <t>INCREASE/</t>
  </si>
  <si>
    <t>REVISED</t>
  </si>
  <si>
    <t>DECREASE</t>
  </si>
  <si>
    <t>BUDGET</t>
  </si>
  <si>
    <t>31200575</t>
  </si>
  <si>
    <t>61000536</t>
  </si>
  <si>
    <t>62000533</t>
  </si>
  <si>
    <t>62100533</t>
  </si>
  <si>
    <t>63000535</t>
  </si>
  <si>
    <t>63100535</t>
  </si>
  <si>
    <t>58200541</t>
  </si>
  <si>
    <t>GENERAL FUND</t>
  </si>
  <si>
    <t>Rehabilitation Contracts</t>
  </si>
  <si>
    <t>53000522</t>
  </si>
  <si>
    <t>564000</t>
  </si>
  <si>
    <t>Machinery &amp; Equipment</t>
  </si>
  <si>
    <t>13000516</t>
  </si>
  <si>
    <t>Operating Supplies</t>
  </si>
  <si>
    <t>552000</t>
  </si>
  <si>
    <t>42000521</t>
  </si>
  <si>
    <t>64500541</t>
  </si>
  <si>
    <t>57800554</t>
  </si>
  <si>
    <t>52000526</t>
  </si>
  <si>
    <t>58000541</t>
  </si>
  <si>
    <t>Total</t>
  </si>
  <si>
    <t>Information Technology</t>
  </si>
  <si>
    <t>Eau Gallie Civic Center</t>
  </si>
  <si>
    <t>Police Operations</t>
  </si>
  <si>
    <t>Emergency Medical Services</t>
  </si>
  <si>
    <t>Fire Operations</t>
  </si>
  <si>
    <t>Engineering</t>
  </si>
  <si>
    <t>Streets Management</t>
  </si>
  <si>
    <t>ATTACHMENT "A"</t>
  </si>
  <si>
    <t>57800581</t>
  </si>
  <si>
    <t>Public Works &amp; Utilities Administration</t>
  </si>
  <si>
    <t>Water Distribution</t>
  </si>
  <si>
    <t>Water Production</t>
  </si>
  <si>
    <t>Wastewater Collection</t>
  </si>
  <si>
    <t>Water Reclamation</t>
  </si>
  <si>
    <t>STORMATER UTILITY FUND</t>
  </si>
  <si>
    <t xml:space="preserve">Total </t>
  </si>
  <si>
    <t>(Continued)</t>
  </si>
  <si>
    <t>381025</t>
  </si>
  <si>
    <t>Inter in (125) SHIP Fund</t>
  </si>
  <si>
    <t>WATER &amp; SEWER FUND</t>
  </si>
  <si>
    <t>COMMUNITY DEVELOPMENT BLOCK GRANT (CDBG) FUND</t>
  </si>
  <si>
    <t>531990</t>
  </si>
  <si>
    <t>Other Professional Services</t>
  </si>
  <si>
    <t>9013870</t>
  </si>
  <si>
    <t>387030</t>
  </si>
  <si>
    <t>534000</t>
  </si>
  <si>
    <t>Other Contract Services</t>
  </si>
  <si>
    <t>552020</t>
  </si>
  <si>
    <t>Computer Software</t>
  </si>
  <si>
    <t>546030</t>
  </si>
  <si>
    <t>Repair &amp; Maintenance - Building</t>
  </si>
  <si>
    <t>552220</t>
  </si>
  <si>
    <t>Local Option Gas Tax</t>
  </si>
  <si>
    <t>64600541</t>
  </si>
  <si>
    <t>Total General Fund Encumbrance Carry Forward</t>
  </si>
  <si>
    <t>Revenue</t>
  </si>
  <si>
    <t>9413870</t>
  </si>
  <si>
    <t>531060</t>
  </si>
  <si>
    <t>Consulting Fees</t>
  </si>
  <si>
    <t>546110</t>
  </si>
  <si>
    <t>5823870</t>
  </si>
  <si>
    <t>Expenditure</t>
  </si>
  <si>
    <t>Total General Fund Operational Amendments</t>
  </si>
  <si>
    <t>Total Water &amp; Sewer Fund Encumbrance Carry Forward</t>
  </si>
  <si>
    <t>5783613</t>
  </si>
  <si>
    <t>STATE HOUSING INITATIAVE PARTNERSHIP (SHIP) FUND</t>
  </si>
  <si>
    <t>HOME Investment Partnership Program Fund</t>
  </si>
  <si>
    <t>Recreation</t>
  </si>
  <si>
    <t>31000572</t>
  </si>
  <si>
    <t>Misc Equipment &amp; Furnishings</t>
  </si>
  <si>
    <t>31400572</t>
  </si>
  <si>
    <t>Joseph N Davis Community Center</t>
  </si>
  <si>
    <t>31500572</t>
  </si>
  <si>
    <t>Meter Services</t>
  </si>
  <si>
    <t>61200536</t>
  </si>
  <si>
    <t>Solid Waste Disposal</t>
  </si>
  <si>
    <t>18/19 HOME Grant</t>
  </si>
  <si>
    <t>CAPITAL IMPROVEMENT FUND</t>
  </si>
  <si>
    <t>Expenditures</t>
  </si>
  <si>
    <t>563000</t>
  </si>
  <si>
    <t>364870</t>
  </si>
  <si>
    <t>36441</t>
  </si>
  <si>
    <t>RISK MANAGEMENT FUND</t>
  </si>
  <si>
    <t>Lipscomb Community Center</t>
  </si>
  <si>
    <t>TRANSPORTATION PROJECTS (361)</t>
  </si>
  <si>
    <t>City Manager</t>
  </si>
  <si>
    <t>01200512</t>
  </si>
  <si>
    <t>Copier Expense</t>
  </si>
  <si>
    <t>Computer Equipment</t>
  </si>
  <si>
    <t>Utility Billing &amp; Collection</t>
  </si>
  <si>
    <t>22000536</t>
  </si>
  <si>
    <t>541040</t>
  </si>
  <si>
    <t>Postage</t>
  </si>
  <si>
    <t>546000</t>
  </si>
  <si>
    <t>Repair &amp; Maintenance</t>
  </si>
  <si>
    <t>Pools Operations</t>
  </si>
  <si>
    <t>33000572</t>
  </si>
  <si>
    <t>Parks Maintenance</t>
  </si>
  <si>
    <t>34000572</t>
  </si>
  <si>
    <t>Mallards Landing Golf Course</t>
  </si>
  <si>
    <t>37300572</t>
  </si>
  <si>
    <t>546120</t>
  </si>
  <si>
    <t>Repair &amp; Maint - Grounds</t>
  </si>
  <si>
    <t>562010</t>
  </si>
  <si>
    <t>Building Improvements</t>
  </si>
  <si>
    <t>534125</t>
  </si>
  <si>
    <t>Police Weapons &amp; Tactical Gear</t>
  </si>
  <si>
    <t>Police Vehicles</t>
  </si>
  <si>
    <t>Repair &amp; Maint - Building</t>
  </si>
  <si>
    <t>Code Compliance</t>
  </si>
  <si>
    <t>54000524</t>
  </si>
  <si>
    <t>Community Development</t>
  </si>
  <si>
    <t>Historic Preservation</t>
  </si>
  <si>
    <t>Repair &amp; Machinery-Meter/W Line</t>
  </si>
  <si>
    <t>Repair &amp; Maintenance - Misc Equipment</t>
  </si>
  <si>
    <t>Reclaimed Water Distribution</t>
  </si>
  <si>
    <t>63500535</t>
  </si>
  <si>
    <t>543060</t>
  </si>
  <si>
    <t>Reclaimed Water</t>
  </si>
  <si>
    <t>64000519</t>
  </si>
  <si>
    <t>552140</t>
  </si>
  <si>
    <t>Traffic Materials</t>
  </si>
  <si>
    <t>Fleet Management</t>
  </si>
  <si>
    <t>64900519</t>
  </si>
  <si>
    <t>546100</t>
  </si>
  <si>
    <t>Repair &amp; Maint - Heavy Equipment</t>
  </si>
  <si>
    <t>Change in Total Revenue</t>
  </si>
  <si>
    <t>Change in Total Expenditures</t>
  </si>
  <si>
    <t>Change in Total Expenditure</t>
  </si>
  <si>
    <t>31100575</t>
  </si>
  <si>
    <t>369913</t>
  </si>
  <si>
    <t>6463692</t>
  </si>
  <si>
    <t>Miscellaneous Revenue</t>
  </si>
  <si>
    <t>590340</t>
  </si>
  <si>
    <t>Reserve Future Project</t>
  </si>
  <si>
    <t>64417</t>
  </si>
  <si>
    <t>Infrast Design - Streets</t>
  </si>
  <si>
    <t>Intra In (368) LOGT</t>
  </si>
  <si>
    <t>64517</t>
  </si>
  <si>
    <t>387021</t>
  </si>
  <si>
    <t>565020</t>
  </si>
  <si>
    <t>591110</t>
  </si>
  <si>
    <t>Inter To (368) Trans Const</t>
  </si>
  <si>
    <t>STORMWATER PROJECTS (431)</t>
  </si>
  <si>
    <t>20215 - Cliff Creek Stormwater Quality Retrofit</t>
  </si>
  <si>
    <t>338002</t>
  </si>
  <si>
    <t>433384</t>
  </si>
  <si>
    <t>20215</t>
  </si>
  <si>
    <t>Save Our Lagoon (SOIRL) Trust</t>
  </si>
  <si>
    <t>43338</t>
  </si>
  <si>
    <t>Improvements Other Than Building</t>
  </si>
  <si>
    <t>341909</t>
  </si>
  <si>
    <t>Information Technology Charge</t>
  </si>
  <si>
    <t>Expense</t>
  </si>
  <si>
    <t>534110</t>
  </si>
  <si>
    <t>I.T. Service Charge</t>
  </si>
  <si>
    <t>590310</t>
  </si>
  <si>
    <t>Contingency</t>
  </si>
  <si>
    <t>1223611</t>
  </si>
  <si>
    <t>Interest Income - EPC</t>
  </si>
  <si>
    <t>CARES Act Fund</t>
  </si>
  <si>
    <t>Tenant Assistance Program</t>
  </si>
  <si>
    <t>Approp from FB PY Surplus</t>
  </si>
  <si>
    <t>NSP Program Income</t>
  </si>
  <si>
    <t>17/18 CDBG HUD Grant</t>
  </si>
  <si>
    <t>18/19 CDBG HUD Grant</t>
  </si>
  <si>
    <t>19/20 CDBG HUD Grant</t>
  </si>
  <si>
    <t>19/20 HUD Grant</t>
  </si>
  <si>
    <t>Reserve - Future Projects</t>
  </si>
  <si>
    <t>Inter To (001) General Fund</t>
  </si>
  <si>
    <t>Intra To (100) HOUS/CDBG</t>
  </si>
  <si>
    <t>Clearance &amp; Demolition</t>
  </si>
  <si>
    <t>Leisure Services Summer Camp</t>
  </si>
  <si>
    <t>CDBG Housing Inspector</t>
  </si>
  <si>
    <t>Emergency Housing Assistance</t>
  </si>
  <si>
    <t>BRVD Neighborhood Dev Coalition</t>
  </si>
  <si>
    <t>Greater Melbourne PAL</t>
  </si>
  <si>
    <t>Approp From FB PY Surplus</t>
  </si>
  <si>
    <t>PAP - Sweat Equity</t>
  </si>
  <si>
    <t>19/20 HOME Grant</t>
  </si>
  <si>
    <t>HOME Program Income</t>
  </si>
  <si>
    <t>(CHDO) Comm Housing Dev Org</t>
  </si>
  <si>
    <t>HOME Tenant Based Rental Asst</t>
  </si>
  <si>
    <t>Purchase Assistance Program</t>
  </si>
  <si>
    <t>Melbourne Auditorium</t>
  </si>
  <si>
    <t>Facilities Operations</t>
  </si>
  <si>
    <t>BRIDGE Housing Program</t>
  </si>
  <si>
    <t>555000</t>
  </si>
  <si>
    <t>Training &amp; Education</t>
  </si>
  <si>
    <t>25201 - Septic to Sewer 319 Grant</t>
  </si>
  <si>
    <t>334360</t>
  </si>
  <si>
    <t>25021</t>
  </si>
  <si>
    <t>433344</t>
  </si>
  <si>
    <t>WATER &amp; SEWER PROJECTS (413)</t>
  </si>
  <si>
    <t>413870</t>
  </si>
  <si>
    <t>387013</t>
  </si>
  <si>
    <t>31216</t>
  </si>
  <si>
    <t>41333</t>
  </si>
  <si>
    <t>Improvements Other Than Bldg</t>
  </si>
  <si>
    <t>563010</t>
  </si>
  <si>
    <t>IOTB - Design</t>
  </si>
  <si>
    <t>(Close Project)</t>
  </si>
  <si>
    <t>30099</t>
  </si>
  <si>
    <t>Intra In (401) Water &amp; Sewer</t>
  </si>
  <si>
    <t>41336</t>
  </si>
  <si>
    <t>590300</t>
  </si>
  <si>
    <t>Unappropriated Budget Savings</t>
  </si>
  <si>
    <t>31019 - Sludge Press Bldg - Motor Control Center</t>
  </si>
  <si>
    <t>31019</t>
  </si>
  <si>
    <t>(Transfer to CIP #31019)</t>
  </si>
  <si>
    <t>30099 - Unappropriated Budget Savings</t>
  </si>
  <si>
    <t>Florida Dept of Environmental Protection Grant</t>
  </si>
  <si>
    <t>5743313</t>
  </si>
  <si>
    <t>331560</t>
  </si>
  <si>
    <t>20/21 CDBG HUD Grant</t>
  </si>
  <si>
    <t>57600554</t>
  </si>
  <si>
    <t>533100</t>
  </si>
  <si>
    <t>64417 - Pineapple Avenue Complete Street - Aurora-Montreal</t>
  </si>
  <si>
    <t>64517 - Front Street Complete Street - New Haven to Melbourne Avenue</t>
  </si>
  <si>
    <t>31216 - SWTP Add High Service Pump</t>
  </si>
  <si>
    <t>361100</t>
  </si>
  <si>
    <t>Interest Income - EPC Restricted</t>
  </si>
  <si>
    <t>546210</t>
  </si>
  <si>
    <t>Intra In (401) W&amp;S Rev/Opr</t>
  </si>
  <si>
    <t>(continued)</t>
  </si>
  <si>
    <t>Total Stormwater Utility Fund Encumbrance Carry Forward</t>
  </si>
  <si>
    <t>Encumbrances carried forward from FY19/20:</t>
  </si>
  <si>
    <t>Appropriation for PY Encumbrance</t>
  </si>
  <si>
    <r>
      <t>Housing &amp; Urban Development</t>
    </r>
    <r>
      <rPr>
        <sz val="10.5"/>
        <rFont val="Arial"/>
        <family val="2"/>
      </rPr>
      <t xml:space="preserve"> (Recognize SHIP revenue for program administration)</t>
    </r>
  </si>
  <si>
    <r>
      <t xml:space="preserve">Local Option Gas Tax </t>
    </r>
    <r>
      <rPr>
        <sz val="10.5"/>
        <rFont val="Arial"/>
        <family val="2"/>
      </rPr>
      <t xml:space="preserve"> (Recognize FDOT Reimbursement for mast arm damage)</t>
    </r>
  </si>
  <si>
    <r>
      <rPr>
        <b/>
        <sz val="10.5"/>
        <rFont val="Arial"/>
        <family val="2"/>
      </rPr>
      <t>Local Option Gas Tax</t>
    </r>
    <r>
      <rPr>
        <sz val="10.5"/>
        <rFont val="Arial"/>
        <family val="2"/>
      </rPr>
      <t xml:space="preserve">  (Transfer to Pineapple and Front Street Complete Street Projects)</t>
    </r>
  </si>
  <si>
    <r>
      <t>Information Technology</t>
    </r>
    <r>
      <rPr>
        <sz val="10.5"/>
        <rFont val="Arial"/>
        <family val="2"/>
      </rPr>
      <t xml:space="preserve"> (I.T. Service Charge Correction)</t>
    </r>
  </si>
  <si>
    <r>
      <t xml:space="preserve">Police Department </t>
    </r>
    <r>
      <rPr>
        <sz val="10.5"/>
        <rFont val="Arial"/>
        <family val="2"/>
      </rPr>
      <t>(Recognize revenue for crisis intervention training)</t>
    </r>
  </si>
  <si>
    <t>CARES ACT FUND</t>
  </si>
  <si>
    <t>Total Cares Act Fund Operational Amendments</t>
  </si>
  <si>
    <t>Current Year Operational Amendments/Adjustments:</t>
  </si>
  <si>
    <t>Total SHIP Fund Operational Amendments</t>
  </si>
  <si>
    <t>Total CDBG Fund Operational Amendments</t>
  </si>
  <si>
    <t>Total HOME Fund Operational Amendments</t>
  </si>
  <si>
    <r>
      <t xml:space="preserve">Non-Departmental </t>
    </r>
    <r>
      <rPr>
        <sz val="10.5"/>
        <rFont val="Arial"/>
        <family val="2"/>
      </rPr>
      <t>(I.T. Service Charge Correction)</t>
    </r>
  </si>
  <si>
    <t>Total Water &amp; Sewer Fund Operational Amendments</t>
  </si>
  <si>
    <r>
      <rPr>
        <b/>
        <sz val="10.5"/>
        <rFont val="Arial"/>
        <family val="2"/>
      </rPr>
      <t>Stormwater Utility</t>
    </r>
    <r>
      <rPr>
        <i/>
        <sz val="10.5"/>
        <rFont val="Arial"/>
        <family val="2"/>
      </rPr>
      <t xml:space="preserve"> (I.T. Service Charge Correction)</t>
    </r>
  </si>
  <si>
    <t>Total Stormwater Utility Fund Operational Amendments</t>
  </si>
  <si>
    <r>
      <t>Risk Management</t>
    </r>
    <r>
      <rPr>
        <i/>
        <sz val="10.5"/>
        <rFont val="Arial"/>
        <family val="2"/>
      </rPr>
      <t xml:space="preserve"> (I.T. Service Charge Correction)</t>
    </r>
  </si>
  <si>
    <t>(Supplemental Funding from LOGT)</t>
  </si>
  <si>
    <t>(Supplemental funding from 30099)</t>
  </si>
  <si>
    <t>(Transfer from closing of CIP #31216)</t>
  </si>
  <si>
    <t>(Recognize grant revenue)</t>
  </si>
  <si>
    <t>Change in Total Capital Improvement Fund Revenue</t>
  </si>
  <si>
    <t>Change in Total Capital Improvement Fund Expenditure</t>
  </si>
  <si>
    <t>Copy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</si>
</sst>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0&quot;_);_(@_)"/>
    <numFmt numFmtId="165" formatCode="_(* #,##0_);_(* \(#,##0\);_(* &quot;-&quot;??_);_(@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b/>
      <i/>
      <sz val="10.5"/>
      <name val="Arial"/>
      <family val="2"/>
    </font>
    <font>
      <b/>
      <u/>
      <sz val="10.5"/>
      <name val="Arial"/>
      <family val="2"/>
    </font>
    <font>
      <strike/>
      <sz val="10.5"/>
      <name val="Arial"/>
      <family val="2"/>
    </font>
    <font>
      <sz val="10.5"/>
      <color rgb="FFC00000"/>
      <name val="Arial"/>
      <family val="2"/>
    </font>
    <font>
      <i/>
      <sz val="10.5"/>
      <name val="Arial"/>
      <family val="2"/>
    </font>
    <font>
      <u/>
      <sz val="10.5"/>
      <name val="Arial"/>
      <family val="2"/>
    </font>
    <font>
      <b/>
      <i/>
      <u/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46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7" applyNumberFormat="0" applyAlignment="0" applyProtection="0"/>
    <xf numFmtId="0" fontId="11" fillId="6" borderId="8" applyNumberFormat="0" applyAlignment="0" applyProtection="0"/>
    <xf numFmtId="0" fontId="12" fillId="6" borderId="7" applyNumberFormat="0" applyAlignment="0" applyProtection="0"/>
    <xf numFmtId="0" fontId="13" fillId="0" borderId="9" applyNumberFormat="0" applyFill="0" applyAlignment="0" applyProtection="0"/>
    <xf numFmtId="0" fontId="14" fillId="7" borderId="1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1" applyNumberFormat="0" applyFont="0" applyAlignment="0" applyProtection="0"/>
    <xf numFmtId="9" fontId="19" fillId="0" borderId="0" applyFont="0" applyFill="0" applyBorder="0" applyAlignment="0" applyProtection="0"/>
  </cellStyleXfs>
  <cellXfs count="103">
    <xf numFmtId="0" fontId="0" fillId="0" borderId="0" xfId="0"/>
    <xf numFmtId="49" fontId="20" fillId="0" borderId="0" xfId="0" applyNumberFormat="1" applyFont="1" applyFill="1" applyAlignment="1">
      <alignment horizontal="left" vertical="center"/>
    </xf>
    <xf numFmtId="49" fontId="21" fillId="0" borderId="2" xfId="0" applyNumberFormat="1" applyFont="1" applyFill="1" applyBorder="1" applyAlignment="1">
      <alignment vertical="center"/>
    </xf>
    <xf numFmtId="164" fontId="21" fillId="0" borderId="2" xfId="0" applyNumberFormat="1" applyFont="1" applyFill="1" applyBorder="1" applyAlignment="1">
      <alignment horizontal="left" vertical="center"/>
    </xf>
    <xf numFmtId="49" fontId="21" fillId="0" borderId="2" xfId="0" applyNumberFormat="1" applyFont="1" applyFill="1" applyBorder="1" applyAlignment="1">
      <alignment horizontal="left" vertical="center"/>
    </xf>
    <xf numFmtId="49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49" fontId="23" fillId="0" borderId="0" xfId="0" applyNumberFormat="1" applyFont="1" applyFill="1" applyBorder="1" applyAlignment="1">
      <alignment horizontal="center" vertical="center"/>
    </xf>
    <xf numFmtId="37" fontId="22" fillId="0" borderId="0" xfId="0" applyNumberFormat="1" applyFont="1" applyFill="1" applyAlignment="1">
      <alignment horizontal="right" vertical="center"/>
    </xf>
    <xf numFmtId="0" fontId="22" fillId="0" borderId="0" xfId="0" applyFont="1" applyFill="1" applyAlignment="1">
      <alignment vertical="center"/>
    </xf>
    <xf numFmtId="164" fontId="23" fillId="0" borderId="2" xfId="0" applyNumberFormat="1" applyFont="1" applyFill="1" applyBorder="1" applyAlignment="1">
      <alignment vertical="center"/>
    </xf>
    <xf numFmtId="37" fontId="23" fillId="0" borderId="2" xfId="0" applyNumberFormat="1" applyFont="1" applyFill="1" applyBorder="1" applyAlignment="1">
      <alignment horizontal="center" vertical="center"/>
    </xf>
    <xf numFmtId="37" fontId="22" fillId="33" borderId="0" xfId="0" applyNumberFormat="1" applyFont="1" applyFill="1" applyAlignment="1">
      <alignment horizontal="right" vertical="center"/>
    </xf>
    <xf numFmtId="164" fontId="23" fillId="0" borderId="3" xfId="0" applyNumberFormat="1" applyFont="1" applyFill="1" applyBorder="1" applyAlignment="1">
      <alignment vertical="center"/>
    </xf>
    <xf numFmtId="37" fontId="23" fillId="0" borderId="3" xfId="0" applyNumberFormat="1" applyFont="1" applyFill="1" applyBorder="1" applyAlignment="1">
      <alignment horizontal="center" vertical="center"/>
    </xf>
    <xf numFmtId="164" fontId="23" fillId="0" borderId="0" xfId="0" applyNumberFormat="1" applyFont="1" applyFill="1" applyBorder="1" applyAlignment="1">
      <alignment horizontal="left" vertical="center"/>
    </xf>
    <xf numFmtId="37" fontId="23" fillId="0" borderId="0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37" fontId="23" fillId="0" borderId="0" xfId="0" applyNumberFormat="1" applyFont="1" applyFill="1" applyAlignment="1">
      <alignment horizontal="left" vertical="center"/>
    </xf>
    <xf numFmtId="37" fontId="22" fillId="0" borderId="0" xfId="0" applyNumberFormat="1" applyFont="1" applyFill="1" applyAlignment="1">
      <alignment horizontal="left" vertical="center"/>
    </xf>
    <xf numFmtId="49" fontId="25" fillId="0" borderId="0" xfId="0" applyNumberFormat="1" applyFont="1" applyFill="1" applyAlignment="1">
      <alignment horizontal="left" vertical="center"/>
    </xf>
    <xf numFmtId="49" fontId="22" fillId="0" borderId="0" xfId="0" applyNumberFormat="1" applyFont="1" applyFill="1" applyAlignment="1">
      <alignment horizontal="center" vertical="center"/>
    </xf>
    <xf numFmtId="49" fontId="22" fillId="0" borderId="0" xfId="0" applyNumberFormat="1" applyFont="1" applyFill="1" applyAlignment="1">
      <alignment horizontal="left" vertical="center"/>
    </xf>
    <xf numFmtId="37" fontId="22" fillId="0" borderId="0" xfId="0" applyNumberFormat="1" applyFont="1" applyFill="1" applyAlignment="1">
      <alignment vertical="center"/>
    </xf>
    <xf numFmtId="37" fontId="26" fillId="0" borderId="0" xfId="0" applyNumberFormat="1" applyFont="1" applyFill="1" applyAlignment="1">
      <alignment horizontal="right" vertical="center"/>
    </xf>
    <xf numFmtId="0" fontId="26" fillId="0" borderId="0" xfId="0" applyFont="1" applyFill="1" applyAlignment="1">
      <alignment vertical="center"/>
    </xf>
    <xf numFmtId="165" fontId="26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right" vertical="center"/>
    </xf>
    <xf numFmtId="37" fontId="23" fillId="0" borderId="1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37" fontId="26" fillId="0" borderId="0" xfId="0" applyNumberFormat="1" applyFont="1" applyFill="1" applyAlignment="1">
      <alignment vertical="center"/>
    </xf>
    <xf numFmtId="49" fontId="23" fillId="0" borderId="0" xfId="0" applyNumberFormat="1" applyFont="1" applyFill="1" applyBorder="1" applyAlignment="1">
      <alignment vertical="center"/>
    </xf>
    <xf numFmtId="37" fontId="22" fillId="0" borderId="3" xfId="0" applyNumberFormat="1" applyFont="1" applyFill="1" applyBorder="1" applyAlignment="1">
      <alignment vertical="center"/>
    </xf>
    <xf numFmtId="49" fontId="23" fillId="0" borderId="0" xfId="0" applyNumberFormat="1" applyFont="1" applyFill="1" applyAlignment="1">
      <alignment horizontal="left" vertical="center"/>
    </xf>
    <xf numFmtId="164" fontId="22" fillId="0" borderId="0" xfId="0" applyNumberFormat="1" applyFont="1" applyFill="1" applyAlignment="1">
      <alignment horizontal="center" vertical="center"/>
    </xf>
    <xf numFmtId="164" fontId="22" fillId="0" borderId="0" xfId="0" applyNumberFormat="1" applyFont="1" applyFill="1" applyAlignment="1">
      <alignment vertical="center"/>
    </xf>
    <xf numFmtId="40" fontId="22" fillId="0" borderId="0" xfId="0" applyNumberFormat="1" applyFont="1" applyFill="1" applyAlignment="1">
      <alignment vertical="center"/>
    </xf>
    <xf numFmtId="0" fontId="22" fillId="0" borderId="0" xfId="0" applyNumberFormat="1" applyFont="1" applyFill="1" applyAlignment="1">
      <alignment horizontal="center" vertical="center"/>
    </xf>
    <xf numFmtId="1" fontId="22" fillId="0" borderId="0" xfId="0" applyNumberFormat="1" applyFont="1" applyFill="1" applyAlignment="1">
      <alignment horizontal="center" vertical="center"/>
    </xf>
    <xf numFmtId="37" fontId="23" fillId="0" borderId="0" xfId="0" applyNumberFormat="1" applyFont="1" applyFill="1" applyBorder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27" fillId="0" borderId="0" xfId="0" applyFont="1" applyFill="1" applyAlignment="1">
      <alignment vertical="center"/>
    </xf>
    <xf numFmtId="49" fontId="23" fillId="0" borderId="0" xfId="0" applyNumberFormat="1" applyFont="1" applyFill="1" applyAlignment="1">
      <alignment horizontal="center" vertical="center"/>
    </xf>
    <xf numFmtId="165" fontId="22" fillId="0" borderId="0" xfId="1" applyNumberFormat="1" applyFont="1" applyFill="1" applyAlignment="1">
      <alignment vertical="center"/>
    </xf>
    <xf numFmtId="37" fontId="22" fillId="0" borderId="0" xfId="0" applyNumberFormat="1" applyFont="1" applyFill="1" applyBorder="1" applyAlignment="1">
      <alignment vertical="center"/>
    </xf>
    <xf numFmtId="164" fontId="27" fillId="0" borderId="0" xfId="0" applyNumberFormat="1" applyFont="1" applyFill="1" applyAlignment="1">
      <alignment horizontal="center" vertical="center"/>
    </xf>
    <xf numFmtId="164" fontId="27" fillId="0" borderId="0" xfId="0" applyNumberFormat="1" applyFont="1" applyFill="1" applyAlignment="1">
      <alignment vertical="center"/>
    </xf>
    <xf numFmtId="40" fontId="27" fillId="0" borderId="0" xfId="0" applyNumberFormat="1" applyFont="1" applyFill="1" applyAlignment="1">
      <alignment vertical="center"/>
    </xf>
    <xf numFmtId="37" fontId="27" fillId="0" borderId="0" xfId="0" applyNumberFormat="1" applyFont="1" applyFill="1" applyAlignment="1">
      <alignment vertical="center"/>
    </xf>
    <xf numFmtId="0" fontId="22" fillId="0" borderId="2" xfId="0" applyFont="1" applyBorder="1" applyAlignment="1">
      <alignment horizontal="center" vertical="center"/>
    </xf>
    <xf numFmtId="164" fontId="22" fillId="0" borderId="2" xfId="0" applyNumberFormat="1" applyFont="1" applyFill="1" applyBorder="1" applyAlignment="1">
      <alignment vertical="center"/>
    </xf>
    <xf numFmtId="40" fontId="22" fillId="0" borderId="2" xfId="0" applyNumberFormat="1" applyFont="1" applyFill="1" applyBorder="1" applyAlignment="1">
      <alignment vertical="center"/>
    </xf>
    <xf numFmtId="49" fontId="22" fillId="0" borderId="3" xfId="0" applyNumberFormat="1" applyFont="1" applyFill="1" applyBorder="1" applyAlignment="1">
      <alignment horizontal="left" vertical="center"/>
    </xf>
    <xf numFmtId="49" fontId="22" fillId="0" borderId="3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vertical="center"/>
    </xf>
    <xf numFmtId="16" fontId="22" fillId="0" borderId="0" xfId="0" applyNumberFormat="1" applyFont="1" applyFill="1" applyAlignment="1">
      <alignment vertical="center"/>
    </xf>
    <xf numFmtId="49" fontId="22" fillId="0" borderId="0" xfId="0" applyNumberFormat="1" applyFont="1" applyFill="1" applyBorder="1" applyAlignment="1">
      <alignment horizontal="left" vertical="center"/>
    </xf>
    <xf numFmtId="9" fontId="22" fillId="0" borderId="0" xfId="45" applyNumberFormat="1" applyFont="1" applyFill="1" applyAlignment="1">
      <alignment vertical="center"/>
    </xf>
    <xf numFmtId="49" fontId="23" fillId="0" borderId="0" xfId="0" applyNumberFormat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37" fontId="22" fillId="0" borderId="0" xfId="0" applyNumberFormat="1" applyFont="1" applyFill="1" applyBorder="1" applyAlignment="1">
      <alignment horizontal="right" vertical="center"/>
    </xf>
    <xf numFmtId="165" fontId="22" fillId="0" borderId="0" xfId="0" applyNumberFormat="1" applyFont="1" applyFill="1" applyAlignment="1">
      <alignment vertical="center"/>
    </xf>
    <xf numFmtId="49" fontId="24" fillId="0" borderId="0" xfId="0" applyNumberFormat="1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49" fontId="28" fillId="0" borderId="0" xfId="0" applyNumberFormat="1" applyFont="1" applyFill="1" applyBorder="1" applyAlignment="1">
      <alignment horizontal="left" vertical="center"/>
    </xf>
    <xf numFmtId="37" fontId="23" fillId="0" borderId="0" xfId="0" applyNumberFormat="1" applyFont="1" applyFill="1" applyAlignment="1">
      <alignment horizontal="center" vertical="center"/>
    </xf>
    <xf numFmtId="49" fontId="25" fillId="0" borderId="0" xfId="0" applyNumberFormat="1" applyFont="1" applyFill="1" applyBorder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49" fontId="23" fillId="0" borderId="0" xfId="0" applyNumberFormat="1" applyFont="1" applyFill="1" applyAlignment="1">
      <alignment horizontal="right" vertical="center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2" fillId="0" borderId="0" xfId="0" applyFont="1" applyBorder="1" applyAlignment="1">
      <alignment horizontal="center"/>
    </xf>
    <xf numFmtId="49" fontId="23" fillId="0" borderId="2" xfId="0" applyNumberFormat="1" applyFont="1" applyFill="1" applyBorder="1" applyAlignment="1">
      <alignment vertical="center"/>
    </xf>
    <xf numFmtId="49" fontId="23" fillId="0" borderId="3" xfId="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37" fontId="23" fillId="0" borderId="3" xfId="0" applyNumberFormat="1" applyFont="1" applyFill="1" applyBorder="1" applyAlignment="1">
      <alignment vertical="center"/>
    </xf>
    <xf numFmtId="164" fontId="22" fillId="0" borderId="0" xfId="0" applyNumberFormat="1" applyFont="1" applyFill="1" applyBorder="1" applyAlignment="1">
      <alignment vertical="center"/>
    </xf>
    <xf numFmtId="40" fontId="22" fillId="0" borderId="0" xfId="0" applyNumberFormat="1" applyFont="1" applyFill="1" applyBorder="1" applyAlignment="1">
      <alignment vertical="center"/>
    </xf>
    <xf numFmtId="49" fontId="22" fillId="0" borderId="3" xfId="0" applyNumberFormat="1" applyFont="1" applyFill="1" applyBorder="1" applyAlignment="1">
      <alignment vertical="center"/>
    </xf>
    <xf numFmtId="0" fontId="23" fillId="0" borderId="3" xfId="0" applyFont="1" applyFill="1" applyBorder="1" applyAlignment="1">
      <alignment horizontal="right" vertical="center"/>
    </xf>
    <xf numFmtId="49" fontId="24" fillId="0" borderId="0" xfId="0" applyNumberFormat="1" applyFont="1" applyFill="1" applyBorder="1" applyAlignment="1">
      <alignment horizontal="left" vertical="center" indent="1"/>
    </xf>
    <xf numFmtId="0" fontId="23" fillId="0" borderId="0" xfId="0" applyFont="1" applyFill="1" applyBorder="1" applyAlignment="1">
      <alignment vertical="center"/>
    </xf>
    <xf numFmtId="49" fontId="29" fillId="0" borderId="0" xfId="0" applyNumberFormat="1" applyFont="1" applyFill="1" applyAlignment="1">
      <alignment horizontal="left" vertical="center"/>
    </xf>
    <xf numFmtId="49" fontId="29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0" fontId="22" fillId="0" borderId="0" xfId="0" applyFont="1" applyFill="1" applyAlignment="1">
      <alignment horizontal="right" vertical="center"/>
    </xf>
    <xf numFmtId="49" fontId="22" fillId="0" borderId="0" xfId="0" applyNumberFormat="1" applyFont="1" applyFill="1" applyAlignment="1">
      <alignment horizontal="right" vertical="center"/>
    </xf>
    <xf numFmtId="49" fontId="30" fillId="0" borderId="0" xfId="0" applyNumberFormat="1" applyFont="1" applyFill="1" applyAlignment="1">
      <alignment horizontal="left" vertical="center"/>
    </xf>
    <xf numFmtId="49" fontId="30" fillId="0" borderId="0" xfId="0" applyNumberFormat="1" applyFont="1" applyFill="1" applyBorder="1" applyAlignment="1">
      <alignment horizontal="left" vertical="center"/>
    </xf>
    <xf numFmtId="37" fontId="22" fillId="0" borderId="13" xfId="0" applyNumberFormat="1" applyFont="1" applyFill="1" applyBorder="1" applyAlignment="1">
      <alignment vertical="center"/>
    </xf>
    <xf numFmtId="37" fontId="26" fillId="0" borderId="0" xfId="0" applyNumberFormat="1" applyFont="1" applyFill="1" applyBorder="1" applyAlignment="1">
      <alignment vertical="center"/>
    </xf>
    <xf numFmtId="37" fontId="27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37" fontId="22" fillId="0" borderId="0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left" vertical="center"/>
    </xf>
    <xf numFmtId="37" fontId="22" fillId="0" borderId="2" xfId="0" applyNumberFormat="1" applyFont="1" applyFill="1" applyBorder="1" applyAlignment="1">
      <alignment vertical="center"/>
    </xf>
    <xf numFmtId="38" fontId="22" fillId="0" borderId="3" xfId="0" applyNumberFormat="1" applyFont="1" applyFill="1" applyBorder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te 2" xfId="44"/>
    <cellStyle name="Output" xfId="11" builtinId="21" customBuiltin="1"/>
    <cellStyle name="Percent" xfId="45" builtinId="5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4"/>
  <sheetViews>
    <sheetView tabSelected="1" view="pageBreakPreview" topLeftCell="A380" zoomScale="110" zoomScaleNormal="100" zoomScaleSheetLayoutView="110" workbookViewId="0">
      <selection activeCell="F455" sqref="F455"/>
    </sheetView>
  </sheetViews>
  <sheetFormatPr defaultColWidth="9.140625" defaultRowHeight="15.95" customHeight="1" x14ac:dyDescent="0.2"/>
  <cols>
    <col min="1" max="1" width="13.5703125" style="23" customWidth="1"/>
    <col min="2" max="2" width="9.28515625" style="23" customWidth="1"/>
    <col min="3" max="3" width="7.5703125" style="24" customWidth="1"/>
    <col min="4" max="4" width="39.5703125" style="9" customWidth="1"/>
    <col min="5" max="5" width="13.85546875" style="25" bestFit="1" customWidth="1"/>
    <col min="6" max="6" width="11.28515625" style="25" customWidth="1"/>
    <col min="7" max="7" width="14" style="8" customWidth="1"/>
    <col min="8" max="8" width="20.85546875" style="9" customWidth="1"/>
    <col min="9" max="9" width="9.5703125" style="9" bestFit="1" customWidth="1"/>
    <col min="10" max="10" width="15.28515625" style="9" bestFit="1" customWidth="1"/>
    <col min="11" max="11" width="12" style="9" bestFit="1" customWidth="1"/>
    <col min="12" max="12" width="9.140625" style="9"/>
    <col min="13" max="13" width="12.28515625" style="9" bestFit="1" customWidth="1"/>
    <col min="14" max="14" width="9.140625" style="9"/>
    <col min="15" max="17" width="14.7109375" style="9" bestFit="1" customWidth="1"/>
    <col min="18" max="16384" width="9.140625" style="9"/>
  </cols>
  <sheetData>
    <row r="1" spans="1:9" ht="15.95" customHeight="1" x14ac:dyDescent="0.2">
      <c r="A1" s="5"/>
      <c r="B1" s="6"/>
      <c r="C1" s="6"/>
      <c r="D1" s="7" t="s">
        <v>32</v>
      </c>
      <c r="E1" s="6"/>
      <c r="F1" s="6"/>
    </row>
    <row r="3" spans="1:9" ht="15.75" customHeight="1" x14ac:dyDescent="0.2">
      <c r="A3" s="3" t="s">
        <v>11</v>
      </c>
      <c r="B3" s="10"/>
      <c r="C3" s="10"/>
      <c r="D3" s="10"/>
      <c r="E3" s="11" t="s">
        <v>0</v>
      </c>
      <c r="F3" s="11" t="s">
        <v>1</v>
      </c>
      <c r="G3" s="12"/>
    </row>
    <row r="4" spans="1:9" ht="15.75" customHeight="1" x14ac:dyDescent="0.2">
      <c r="A4" s="13"/>
      <c r="B4" s="13"/>
      <c r="C4" s="13"/>
      <c r="D4" s="13"/>
      <c r="E4" s="14" t="s">
        <v>2</v>
      </c>
      <c r="F4" s="14" t="s">
        <v>3</v>
      </c>
    </row>
    <row r="5" spans="1:9" ht="15.75" customHeight="1" x14ac:dyDescent="0.2">
      <c r="A5" s="15"/>
      <c r="B5" s="15"/>
      <c r="C5" s="15"/>
      <c r="D5" s="15"/>
      <c r="E5" s="16"/>
      <c r="F5" s="16"/>
    </row>
    <row r="6" spans="1:9" ht="15.75" customHeight="1" x14ac:dyDescent="0.2">
      <c r="A6" s="93" t="s">
        <v>231</v>
      </c>
      <c r="B6" s="18"/>
      <c r="C6" s="19"/>
      <c r="D6" s="19"/>
      <c r="E6" s="16"/>
      <c r="F6" s="16"/>
      <c r="G6" s="20"/>
    </row>
    <row r="7" spans="1:9" ht="15.95" customHeight="1" x14ac:dyDescent="0.2">
      <c r="A7" s="19"/>
      <c r="B7" s="18"/>
      <c r="C7" s="19"/>
      <c r="D7" s="19"/>
      <c r="E7" s="16"/>
      <c r="F7" s="16"/>
      <c r="G7" s="21"/>
    </row>
    <row r="8" spans="1:9" s="27" customFormat="1" ht="15.95" customHeight="1" x14ac:dyDescent="0.2">
      <c r="A8" s="87" t="s">
        <v>60</v>
      </c>
      <c r="B8" s="23"/>
      <c r="C8" s="24"/>
      <c r="D8" s="9"/>
      <c r="E8" s="25"/>
      <c r="F8" s="25"/>
      <c r="G8" s="26"/>
      <c r="I8" s="28"/>
    </row>
    <row r="9" spans="1:9" s="27" customFormat="1" ht="15.95" customHeight="1" x14ac:dyDescent="0.2">
      <c r="A9" s="23" t="s">
        <v>48</v>
      </c>
      <c r="B9" s="23" t="s">
        <v>49</v>
      </c>
      <c r="C9" s="29"/>
      <c r="D9" s="9" t="s">
        <v>232</v>
      </c>
      <c r="E9" s="37">
        <v>812526</v>
      </c>
      <c r="F9" s="25">
        <f>E9</f>
        <v>812526</v>
      </c>
      <c r="G9" s="26"/>
      <c r="I9" s="28"/>
    </row>
    <row r="10" spans="1:9" s="27" customFormat="1" ht="15.95" customHeight="1" x14ac:dyDescent="0.2">
      <c r="A10" s="23"/>
      <c r="B10" s="23"/>
      <c r="C10" s="29"/>
      <c r="D10" s="90" t="s">
        <v>40</v>
      </c>
      <c r="E10" s="49">
        <f>SUBTOTAL(9,E9)</f>
        <v>812526</v>
      </c>
      <c r="F10" s="25"/>
    </row>
    <row r="11" spans="1:9" s="27" customFormat="1" ht="15.95" customHeight="1" x14ac:dyDescent="0.2">
      <c r="A11" s="88" t="s">
        <v>66</v>
      </c>
      <c r="B11" s="33"/>
      <c r="C11" s="34"/>
      <c r="E11" s="95"/>
      <c r="F11" s="35"/>
      <c r="G11" s="26"/>
    </row>
    <row r="12" spans="1:9" s="27" customFormat="1" ht="15.95" customHeight="1" x14ac:dyDescent="0.2">
      <c r="A12" s="36" t="s">
        <v>90</v>
      </c>
      <c r="B12" s="33"/>
      <c r="C12" s="34"/>
      <c r="E12" s="95"/>
      <c r="F12" s="35"/>
      <c r="G12" s="26"/>
    </row>
    <row r="13" spans="1:9" s="27" customFormat="1" ht="15.95" customHeight="1" x14ac:dyDescent="0.2">
      <c r="A13" s="5" t="s">
        <v>91</v>
      </c>
      <c r="B13" s="23" t="s">
        <v>46</v>
      </c>
      <c r="C13" s="34"/>
      <c r="D13" s="9" t="s">
        <v>47</v>
      </c>
      <c r="E13" s="37">
        <v>133</v>
      </c>
      <c r="F13" s="25">
        <v>22632.45</v>
      </c>
      <c r="G13" s="26"/>
    </row>
    <row r="14" spans="1:9" s="27" customFormat="1" ht="15.95" customHeight="1" x14ac:dyDescent="0.2">
      <c r="A14" s="32"/>
      <c r="B14" s="33"/>
      <c r="C14" s="34"/>
      <c r="D14" s="90" t="s">
        <v>24</v>
      </c>
      <c r="E14" s="49">
        <f>SUBTOTAL(9,E13)</f>
        <v>133</v>
      </c>
      <c r="F14" s="35"/>
      <c r="G14" s="26"/>
    </row>
    <row r="15" spans="1:9" ht="15.95" customHeight="1" x14ac:dyDescent="0.2">
      <c r="A15" s="38" t="s">
        <v>25</v>
      </c>
      <c r="B15" s="39"/>
      <c r="C15" s="40"/>
      <c r="D15" s="41"/>
      <c r="E15" s="49"/>
      <c r="G15" s="9"/>
    </row>
    <row r="16" spans="1:9" ht="15.95" customHeight="1" x14ac:dyDescent="0.2">
      <c r="A16" s="23" t="s">
        <v>16</v>
      </c>
      <c r="B16" s="39" t="s">
        <v>46</v>
      </c>
      <c r="C16" s="40"/>
      <c r="D16" s="41" t="s">
        <v>47</v>
      </c>
      <c r="E16" s="49">
        <v>10068</v>
      </c>
      <c r="F16" s="25">
        <v>282668</v>
      </c>
      <c r="G16" s="9"/>
    </row>
    <row r="17" spans="1:8" ht="15.95" customHeight="1" x14ac:dyDescent="0.2">
      <c r="A17" s="23" t="s">
        <v>16</v>
      </c>
      <c r="B17" s="42">
        <v>534000</v>
      </c>
      <c r="C17" s="40"/>
      <c r="D17" s="41" t="s">
        <v>51</v>
      </c>
      <c r="E17" s="49">
        <v>7823</v>
      </c>
      <c r="F17" s="25">
        <v>353597.5</v>
      </c>
      <c r="G17" s="9"/>
    </row>
    <row r="18" spans="1:8" ht="15.95" customHeight="1" x14ac:dyDescent="0.2">
      <c r="A18" s="23" t="s">
        <v>16</v>
      </c>
      <c r="B18" s="42">
        <v>547010</v>
      </c>
      <c r="C18" s="40"/>
      <c r="D18" s="41" t="s">
        <v>255</v>
      </c>
      <c r="E18" s="49">
        <v>5</v>
      </c>
      <c r="F18" s="25">
        <v>2004.52</v>
      </c>
      <c r="G18" s="9"/>
    </row>
    <row r="19" spans="1:8" ht="15.95" customHeight="1" x14ac:dyDescent="0.2">
      <c r="A19" s="23" t="s">
        <v>16</v>
      </c>
      <c r="B19" s="39" t="s">
        <v>52</v>
      </c>
      <c r="C19" s="40"/>
      <c r="D19" s="41" t="s">
        <v>53</v>
      </c>
      <c r="E19" s="49">
        <v>78889</v>
      </c>
      <c r="F19" s="25">
        <v>1670530.79</v>
      </c>
      <c r="G19" s="9"/>
    </row>
    <row r="20" spans="1:8" ht="15.95" customHeight="1" x14ac:dyDescent="0.2">
      <c r="A20" s="23" t="s">
        <v>16</v>
      </c>
      <c r="B20" s="43">
        <v>552025</v>
      </c>
      <c r="C20" s="40"/>
      <c r="D20" s="41" t="s">
        <v>93</v>
      </c>
      <c r="E20" s="49">
        <v>5256</v>
      </c>
      <c r="F20" s="25">
        <v>459445.06</v>
      </c>
      <c r="G20" s="9"/>
    </row>
    <row r="21" spans="1:8" ht="15.95" customHeight="1" x14ac:dyDescent="0.2">
      <c r="A21" s="23" t="s">
        <v>16</v>
      </c>
      <c r="B21" s="43">
        <v>564000</v>
      </c>
      <c r="C21" s="40"/>
      <c r="D21" s="41" t="s">
        <v>15</v>
      </c>
      <c r="E21" s="37">
        <v>22575</v>
      </c>
      <c r="F21" s="25">
        <v>521674.85</v>
      </c>
      <c r="G21" s="9"/>
    </row>
    <row r="22" spans="1:8" ht="15.95" customHeight="1" x14ac:dyDescent="0.2">
      <c r="A22" s="38"/>
      <c r="D22" s="90" t="s">
        <v>24</v>
      </c>
      <c r="E22" s="49">
        <f>SUBTOTAL(9,E16:E21)</f>
        <v>124616</v>
      </c>
      <c r="G22" s="9"/>
    </row>
    <row r="23" spans="1:8" ht="15.95" customHeight="1" x14ac:dyDescent="0.2">
      <c r="A23" s="38" t="s">
        <v>72</v>
      </c>
      <c r="B23" s="39"/>
      <c r="C23" s="40"/>
      <c r="D23" s="41"/>
      <c r="E23" s="49"/>
      <c r="G23" s="9"/>
    </row>
    <row r="24" spans="1:8" s="46" customFormat="1" ht="15.95" customHeight="1" x14ac:dyDescent="0.2">
      <c r="A24" s="23" t="s">
        <v>73</v>
      </c>
      <c r="B24" s="23" t="s">
        <v>54</v>
      </c>
      <c r="C24" s="24"/>
      <c r="D24" s="9" t="s">
        <v>55</v>
      </c>
      <c r="E24" s="37">
        <v>52141</v>
      </c>
      <c r="F24" s="25">
        <v>72140.38</v>
      </c>
      <c r="G24" s="9"/>
    </row>
    <row r="25" spans="1:8" ht="15.95" customHeight="1" x14ac:dyDescent="0.2">
      <c r="D25" s="90" t="s">
        <v>24</v>
      </c>
      <c r="E25" s="49">
        <f>SUBTOTAL(9,E24:E24)</f>
        <v>52141</v>
      </c>
    </row>
    <row r="26" spans="1:8" ht="15.95" customHeight="1" x14ac:dyDescent="0.2">
      <c r="A26" s="38" t="s">
        <v>189</v>
      </c>
      <c r="D26" s="90"/>
      <c r="E26" s="49"/>
    </row>
    <row r="27" spans="1:8" ht="15.95" customHeight="1" x14ac:dyDescent="0.2">
      <c r="A27" s="23" t="s">
        <v>134</v>
      </c>
      <c r="B27" s="23" t="s">
        <v>108</v>
      </c>
      <c r="D27" s="45" t="s">
        <v>109</v>
      </c>
      <c r="E27" s="37">
        <v>18801</v>
      </c>
      <c r="F27" s="25">
        <v>18800.740000000002</v>
      </c>
    </row>
    <row r="28" spans="1:8" ht="15.95" customHeight="1" x14ac:dyDescent="0.2">
      <c r="D28" s="90" t="s">
        <v>24</v>
      </c>
      <c r="E28" s="49">
        <f>SUBTOTAL(9,E27)</f>
        <v>18801</v>
      </c>
    </row>
    <row r="29" spans="1:8" ht="15.95" customHeight="1" x14ac:dyDescent="0.2">
      <c r="A29" s="38" t="s">
        <v>26</v>
      </c>
      <c r="B29" s="47"/>
      <c r="C29" s="40"/>
      <c r="D29" s="41"/>
      <c r="E29" s="49"/>
      <c r="H29" s="48"/>
    </row>
    <row r="30" spans="1:8" ht="15.95" customHeight="1" x14ac:dyDescent="0.2">
      <c r="A30" s="23" t="s">
        <v>4</v>
      </c>
      <c r="B30" s="23" t="s">
        <v>54</v>
      </c>
      <c r="D30" s="9" t="s">
        <v>55</v>
      </c>
      <c r="E30" s="37">
        <v>303</v>
      </c>
      <c r="F30" s="25">
        <v>50302.5</v>
      </c>
      <c r="H30" s="48"/>
    </row>
    <row r="31" spans="1:8" ht="15.95" customHeight="1" x14ac:dyDescent="0.2">
      <c r="A31" s="38"/>
      <c r="D31" s="90" t="s">
        <v>24</v>
      </c>
      <c r="E31" s="49">
        <f>SUBTOTAL(9,E30:E30)</f>
        <v>303</v>
      </c>
      <c r="H31" s="48"/>
    </row>
    <row r="32" spans="1:8" ht="15.95" customHeight="1" x14ac:dyDescent="0.2">
      <c r="A32" s="38" t="s">
        <v>88</v>
      </c>
      <c r="D32" s="90"/>
      <c r="E32" s="49"/>
      <c r="H32" s="48"/>
    </row>
    <row r="33" spans="1:8" ht="15.95" customHeight="1" x14ac:dyDescent="0.2">
      <c r="A33" s="23" t="s">
        <v>75</v>
      </c>
      <c r="B33" s="23" t="s">
        <v>98</v>
      </c>
      <c r="D33" s="45" t="s">
        <v>99</v>
      </c>
      <c r="E33" s="49">
        <v>18300</v>
      </c>
      <c r="F33" s="25">
        <v>25100</v>
      </c>
      <c r="H33" s="48"/>
    </row>
    <row r="34" spans="1:8" ht="15.95" customHeight="1" x14ac:dyDescent="0.2">
      <c r="A34" s="23" t="s">
        <v>75</v>
      </c>
      <c r="B34" s="23" t="s">
        <v>54</v>
      </c>
      <c r="D34" s="45" t="s">
        <v>55</v>
      </c>
      <c r="E34" s="37">
        <v>7981</v>
      </c>
      <c r="F34" s="25">
        <v>12979.66</v>
      </c>
      <c r="H34" s="48"/>
    </row>
    <row r="35" spans="1:8" ht="15.95" customHeight="1" x14ac:dyDescent="0.2">
      <c r="A35" s="38"/>
      <c r="D35" s="90" t="s">
        <v>24</v>
      </c>
      <c r="E35" s="49">
        <f>SUBTOTAL(9,E33:E34)</f>
        <v>26281</v>
      </c>
      <c r="H35" s="48"/>
    </row>
    <row r="36" spans="1:8" ht="15.95" customHeight="1" x14ac:dyDescent="0.2">
      <c r="A36" s="38" t="s">
        <v>76</v>
      </c>
      <c r="D36" s="90"/>
      <c r="E36" s="49"/>
      <c r="H36" s="48"/>
    </row>
    <row r="37" spans="1:8" ht="15.95" customHeight="1" x14ac:dyDescent="0.2">
      <c r="A37" s="23" t="s">
        <v>77</v>
      </c>
      <c r="B37" s="23" t="s">
        <v>98</v>
      </c>
      <c r="D37" s="9" t="s">
        <v>99</v>
      </c>
      <c r="E37" s="37">
        <v>2850</v>
      </c>
      <c r="F37" s="25">
        <v>12250</v>
      </c>
      <c r="H37" s="48"/>
    </row>
    <row r="38" spans="1:8" ht="15.95" customHeight="1" x14ac:dyDescent="0.2">
      <c r="A38" s="38"/>
      <c r="D38" s="90" t="s">
        <v>24</v>
      </c>
      <c r="E38" s="49">
        <f>SUBTOTAL(9,E37:E37)</f>
        <v>2850</v>
      </c>
      <c r="H38" s="48"/>
    </row>
    <row r="39" spans="1:8" ht="15.95" customHeight="1" x14ac:dyDescent="0.2">
      <c r="A39" s="38" t="s">
        <v>100</v>
      </c>
      <c r="B39" s="50"/>
      <c r="C39" s="51"/>
      <c r="D39" s="52"/>
      <c r="E39" s="96"/>
      <c r="F39" s="53"/>
    </row>
    <row r="40" spans="1:8" ht="15.95" customHeight="1" x14ac:dyDescent="0.2">
      <c r="A40" s="23" t="s">
        <v>101</v>
      </c>
      <c r="B40" s="23" t="s">
        <v>98</v>
      </c>
      <c r="D40" s="9" t="s">
        <v>99</v>
      </c>
      <c r="E40" s="49">
        <v>11091</v>
      </c>
      <c r="F40" s="25">
        <v>31091</v>
      </c>
    </row>
    <row r="41" spans="1:8" ht="15.95" customHeight="1" x14ac:dyDescent="0.2">
      <c r="A41" s="23" t="s">
        <v>101</v>
      </c>
      <c r="B41" s="23" t="s">
        <v>56</v>
      </c>
      <c r="D41" s="9" t="s">
        <v>74</v>
      </c>
      <c r="E41" s="49">
        <v>4995</v>
      </c>
      <c r="F41" s="25">
        <v>15495</v>
      </c>
    </row>
    <row r="42" spans="1:8" ht="15.95" customHeight="1" x14ac:dyDescent="0.2">
      <c r="A42" s="23" t="s">
        <v>101</v>
      </c>
      <c r="B42" s="23" t="s">
        <v>14</v>
      </c>
      <c r="D42" s="9" t="s">
        <v>15</v>
      </c>
      <c r="E42" s="37">
        <v>82325</v>
      </c>
      <c r="F42" s="25">
        <v>95324.88</v>
      </c>
    </row>
    <row r="43" spans="1:8" ht="15.95" customHeight="1" thickBot="1" x14ac:dyDescent="0.25">
      <c r="A43" s="38"/>
      <c r="D43" s="90" t="s">
        <v>24</v>
      </c>
      <c r="E43" s="94">
        <f>SUBTOTAL(9,E40:E42)</f>
        <v>98411</v>
      </c>
    </row>
    <row r="44" spans="1:8" ht="15.95" customHeight="1" thickTop="1" x14ac:dyDescent="0.2">
      <c r="A44" s="38"/>
      <c r="D44" s="90"/>
      <c r="E44" s="49"/>
    </row>
    <row r="45" spans="1:8" ht="15.75" customHeight="1" x14ac:dyDescent="0.2">
      <c r="A45" s="4" t="s">
        <v>11</v>
      </c>
      <c r="B45" s="54"/>
      <c r="C45" s="55"/>
      <c r="D45" s="56"/>
      <c r="E45" s="11" t="s">
        <v>0</v>
      </c>
      <c r="F45" s="11" t="s">
        <v>1</v>
      </c>
      <c r="G45" s="9"/>
    </row>
    <row r="46" spans="1:8" ht="15.75" customHeight="1" x14ac:dyDescent="0.2">
      <c r="A46" s="57" t="s">
        <v>41</v>
      </c>
      <c r="B46" s="58"/>
      <c r="C46" s="59"/>
      <c r="D46" s="59"/>
      <c r="E46" s="14" t="s">
        <v>2</v>
      </c>
      <c r="F46" s="14" t="s">
        <v>3</v>
      </c>
      <c r="H46" s="60"/>
    </row>
    <row r="47" spans="1:8" ht="15.75" customHeight="1" x14ac:dyDescent="0.2">
      <c r="A47" s="61"/>
      <c r="B47" s="5"/>
      <c r="C47" s="19"/>
      <c r="D47" s="19"/>
      <c r="E47" s="16"/>
      <c r="F47" s="16"/>
      <c r="H47" s="60"/>
    </row>
    <row r="48" spans="1:8" ht="15.95" customHeight="1" x14ac:dyDescent="0.2">
      <c r="A48" s="38" t="s">
        <v>102</v>
      </c>
      <c r="B48" s="39"/>
      <c r="C48" s="40"/>
      <c r="D48" s="41"/>
    </row>
    <row r="49" spans="1:8" ht="15.95" customHeight="1" x14ac:dyDescent="0.2">
      <c r="A49" s="23" t="s">
        <v>103</v>
      </c>
      <c r="B49" s="23" t="s">
        <v>98</v>
      </c>
      <c r="D49" s="9" t="s">
        <v>99</v>
      </c>
      <c r="E49" s="25">
        <v>6544</v>
      </c>
      <c r="F49" s="25">
        <v>24543.5</v>
      </c>
    </row>
    <row r="50" spans="1:8" ht="15.95" customHeight="1" x14ac:dyDescent="0.2">
      <c r="A50" s="23" t="s">
        <v>103</v>
      </c>
      <c r="B50" s="42">
        <v>564000</v>
      </c>
      <c r="C50" s="9"/>
      <c r="D50" s="9" t="s">
        <v>15</v>
      </c>
      <c r="E50" s="37">
        <v>49857</v>
      </c>
      <c r="F50" s="25">
        <v>192756.78</v>
      </c>
    </row>
    <row r="51" spans="1:8" ht="15.95" customHeight="1" x14ac:dyDescent="0.2">
      <c r="A51" s="38"/>
      <c r="D51" s="90" t="s">
        <v>24</v>
      </c>
      <c r="E51" s="49">
        <f>SUBTOTAL(9,E49:E50)</f>
        <v>56401</v>
      </c>
      <c r="G51" s="21"/>
      <c r="H51" s="62"/>
    </row>
    <row r="52" spans="1:8" ht="15.95" customHeight="1" x14ac:dyDescent="0.2">
      <c r="A52" s="38" t="s">
        <v>104</v>
      </c>
      <c r="B52" s="39"/>
      <c r="C52" s="40"/>
      <c r="D52" s="41"/>
      <c r="E52" s="49"/>
    </row>
    <row r="53" spans="1:8" ht="15.95" customHeight="1" x14ac:dyDescent="0.2">
      <c r="A53" s="23" t="s">
        <v>105</v>
      </c>
      <c r="B53" s="23" t="s">
        <v>106</v>
      </c>
      <c r="D53" s="9" t="s">
        <v>107</v>
      </c>
      <c r="E53" s="49">
        <v>1889</v>
      </c>
      <c r="F53" s="25">
        <v>31888.91</v>
      </c>
    </row>
    <row r="54" spans="1:8" ht="15.95" customHeight="1" x14ac:dyDescent="0.2">
      <c r="A54" s="23" t="s">
        <v>105</v>
      </c>
      <c r="B54" s="23" t="s">
        <v>108</v>
      </c>
      <c r="D54" s="9" t="s">
        <v>109</v>
      </c>
      <c r="E54" s="37">
        <v>44848</v>
      </c>
      <c r="F54" s="25">
        <v>29326.19</v>
      </c>
    </row>
    <row r="55" spans="1:8" ht="15.95" customHeight="1" x14ac:dyDescent="0.2">
      <c r="A55" s="38"/>
      <c r="D55" s="90" t="s">
        <v>24</v>
      </c>
      <c r="E55" s="49">
        <f>SUBTOTAL(9,E53:E54)</f>
        <v>46737</v>
      </c>
    </row>
    <row r="56" spans="1:8" ht="15.95" customHeight="1" x14ac:dyDescent="0.2">
      <c r="A56" s="38" t="s">
        <v>27</v>
      </c>
      <c r="B56" s="39"/>
      <c r="C56" s="40"/>
      <c r="D56" s="41"/>
      <c r="E56" s="49"/>
    </row>
    <row r="57" spans="1:8" ht="15.95" customHeight="1" x14ac:dyDescent="0.2">
      <c r="A57" s="23" t="s">
        <v>19</v>
      </c>
      <c r="B57" s="23" t="s">
        <v>50</v>
      </c>
      <c r="D57" s="9" t="s">
        <v>51</v>
      </c>
      <c r="E57" s="49">
        <v>33906</v>
      </c>
      <c r="F57" s="25">
        <v>177606</v>
      </c>
    </row>
    <row r="58" spans="1:8" ht="15.95" customHeight="1" x14ac:dyDescent="0.2">
      <c r="A58" s="23" t="s">
        <v>19</v>
      </c>
      <c r="B58" s="23" t="s">
        <v>110</v>
      </c>
      <c r="D58" s="9" t="s">
        <v>111</v>
      </c>
      <c r="E58" s="49">
        <v>30773</v>
      </c>
      <c r="F58" s="25">
        <v>166417.28</v>
      </c>
    </row>
    <row r="59" spans="1:8" ht="15.95" customHeight="1" x14ac:dyDescent="0.2">
      <c r="A59" s="23" t="s">
        <v>19</v>
      </c>
      <c r="B59" s="42" t="s">
        <v>14</v>
      </c>
      <c r="D59" s="9" t="s">
        <v>15</v>
      </c>
      <c r="E59" s="49">
        <v>45623</v>
      </c>
      <c r="F59" s="25">
        <v>239929.5</v>
      </c>
    </row>
    <row r="60" spans="1:8" ht="15.95" customHeight="1" x14ac:dyDescent="0.2">
      <c r="A60" s="23" t="s">
        <v>19</v>
      </c>
      <c r="B60" s="42">
        <v>564005</v>
      </c>
      <c r="D60" s="9" t="s">
        <v>112</v>
      </c>
      <c r="E60" s="37">
        <v>119900</v>
      </c>
      <c r="F60" s="25">
        <v>1116515.74</v>
      </c>
    </row>
    <row r="61" spans="1:8" ht="15.95" customHeight="1" x14ac:dyDescent="0.2">
      <c r="A61" s="38"/>
      <c r="D61" s="90" t="s">
        <v>24</v>
      </c>
      <c r="E61" s="49">
        <f>SUBTOTAL(9,E57:E60)</f>
        <v>230202</v>
      </c>
    </row>
    <row r="62" spans="1:8" ht="15.95" customHeight="1" x14ac:dyDescent="0.2">
      <c r="A62" s="38" t="s">
        <v>28</v>
      </c>
      <c r="B62" s="39"/>
      <c r="C62" s="40"/>
      <c r="D62" s="41"/>
      <c r="E62" s="49"/>
    </row>
    <row r="63" spans="1:8" ht="15.95" customHeight="1" x14ac:dyDescent="0.2">
      <c r="A63" s="23" t="s">
        <v>22</v>
      </c>
      <c r="B63" s="23" t="s">
        <v>50</v>
      </c>
      <c r="D63" s="9" t="s">
        <v>51</v>
      </c>
      <c r="E63" s="37">
        <v>103</v>
      </c>
      <c r="F63" s="25">
        <v>5702.2</v>
      </c>
    </row>
    <row r="64" spans="1:8" ht="15.95" customHeight="1" x14ac:dyDescent="0.2">
      <c r="A64" s="38"/>
      <c r="D64" s="90" t="s">
        <v>24</v>
      </c>
      <c r="E64" s="49">
        <f>SUBTOTAL(9,E63:E63)</f>
        <v>103</v>
      </c>
    </row>
    <row r="65" spans="1:8" ht="15.95" customHeight="1" x14ac:dyDescent="0.2">
      <c r="A65" s="38" t="s">
        <v>29</v>
      </c>
      <c r="B65" s="39"/>
      <c r="C65" s="40"/>
      <c r="D65" s="41"/>
      <c r="E65" s="49"/>
    </row>
    <row r="66" spans="1:8" ht="15.95" customHeight="1" x14ac:dyDescent="0.2">
      <c r="A66" s="23" t="s">
        <v>13</v>
      </c>
      <c r="B66" s="23" t="s">
        <v>54</v>
      </c>
      <c r="D66" s="9" t="s">
        <v>113</v>
      </c>
      <c r="E66" s="37">
        <v>8182</v>
      </c>
      <c r="F66" s="25">
        <v>139681.25</v>
      </c>
    </row>
    <row r="67" spans="1:8" ht="15.95" customHeight="1" x14ac:dyDescent="0.2">
      <c r="A67" s="38"/>
      <c r="D67" s="90" t="s">
        <v>24</v>
      </c>
      <c r="E67" s="49">
        <f>SUBTOTAL(9,E66:E66)</f>
        <v>8182</v>
      </c>
    </row>
    <row r="68" spans="1:8" ht="15.95" customHeight="1" x14ac:dyDescent="0.2">
      <c r="A68" s="38" t="s">
        <v>114</v>
      </c>
      <c r="B68" s="39"/>
      <c r="C68" s="40"/>
      <c r="D68" s="41"/>
      <c r="E68" s="49"/>
    </row>
    <row r="69" spans="1:8" ht="15.95" customHeight="1" x14ac:dyDescent="0.2">
      <c r="A69" s="23" t="s">
        <v>115</v>
      </c>
      <c r="B69" s="42">
        <v>547010</v>
      </c>
      <c r="D69" s="9" t="s">
        <v>92</v>
      </c>
      <c r="E69" s="49">
        <v>224</v>
      </c>
      <c r="F69" s="25">
        <v>2623.52</v>
      </c>
    </row>
    <row r="70" spans="1:8" ht="15.95" customHeight="1" x14ac:dyDescent="0.2">
      <c r="A70" s="23" t="s">
        <v>115</v>
      </c>
      <c r="B70" s="42">
        <v>564000</v>
      </c>
      <c r="D70" s="9" t="s">
        <v>15</v>
      </c>
      <c r="E70" s="37">
        <v>593</v>
      </c>
      <c r="F70" s="25">
        <v>24993</v>
      </c>
    </row>
    <row r="71" spans="1:8" ht="15.95" customHeight="1" x14ac:dyDescent="0.2">
      <c r="A71" s="38"/>
      <c r="D71" s="90" t="s">
        <v>24</v>
      </c>
      <c r="E71" s="49">
        <f>SUBTOTAL(9,E69:E70)</f>
        <v>817</v>
      </c>
    </row>
    <row r="72" spans="1:8" ht="15.95" customHeight="1" x14ac:dyDescent="0.2">
      <c r="A72" s="38" t="s">
        <v>116</v>
      </c>
      <c r="B72" s="39"/>
      <c r="C72" s="40"/>
      <c r="D72" s="41"/>
      <c r="E72" s="49"/>
      <c r="G72" s="25"/>
      <c r="H72" s="25"/>
    </row>
    <row r="73" spans="1:8" ht="15.95" customHeight="1" x14ac:dyDescent="0.2">
      <c r="A73" s="42">
        <v>56000515</v>
      </c>
      <c r="B73" s="42">
        <v>531180</v>
      </c>
      <c r="D73" s="9" t="s">
        <v>117</v>
      </c>
      <c r="E73" s="37">
        <v>12027</v>
      </c>
      <c r="F73" s="25">
        <v>37026.25</v>
      </c>
      <c r="G73" s="25"/>
      <c r="H73" s="25"/>
    </row>
    <row r="74" spans="1:8" ht="15.95" customHeight="1" x14ac:dyDescent="0.2">
      <c r="A74" s="38"/>
      <c r="D74" s="90" t="s">
        <v>24</v>
      </c>
      <c r="E74" s="49">
        <f>SUBTOTAL(9,E73:E73)</f>
        <v>12027</v>
      </c>
    </row>
    <row r="75" spans="1:8" ht="15.95" customHeight="1" x14ac:dyDescent="0.2">
      <c r="A75" s="38" t="s">
        <v>30</v>
      </c>
      <c r="D75" s="90"/>
      <c r="E75" s="49"/>
    </row>
    <row r="76" spans="1:8" ht="15.95" customHeight="1" x14ac:dyDescent="0.2">
      <c r="A76" s="23" t="s">
        <v>23</v>
      </c>
      <c r="B76" s="23" t="s">
        <v>46</v>
      </c>
      <c r="D76" s="45" t="s">
        <v>47</v>
      </c>
      <c r="E76" s="37">
        <v>12500</v>
      </c>
      <c r="F76" s="25">
        <v>17500</v>
      </c>
    </row>
    <row r="77" spans="1:8" ht="15.95" customHeight="1" x14ac:dyDescent="0.2">
      <c r="A77" s="38"/>
      <c r="D77" s="90" t="s">
        <v>24</v>
      </c>
      <c r="E77" s="49">
        <f>SUBTOTAL(9,E76)</f>
        <v>12500</v>
      </c>
    </row>
    <row r="78" spans="1:8" ht="15.95" customHeight="1" x14ac:dyDescent="0.2">
      <c r="A78" s="38" t="s">
        <v>190</v>
      </c>
      <c r="D78" s="90"/>
      <c r="E78" s="49"/>
    </row>
    <row r="79" spans="1:8" ht="15.95" customHeight="1" x14ac:dyDescent="0.2">
      <c r="A79" s="23" t="s">
        <v>124</v>
      </c>
      <c r="B79" s="23" t="s">
        <v>54</v>
      </c>
      <c r="D79" s="45" t="s">
        <v>55</v>
      </c>
      <c r="E79" s="49">
        <v>9824</v>
      </c>
      <c r="F79" s="25">
        <v>104823.95</v>
      </c>
    </row>
    <row r="80" spans="1:8" ht="15.95" customHeight="1" x14ac:dyDescent="0.2">
      <c r="A80" s="23" t="s">
        <v>124</v>
      </c>
      <c r="B80" s="23" t="s">
        <v>14</v>
      </c>
      <c r="D80" s="45" t="s">
        <v>15</v>
      </c>
      <c r="E80" s="37">
        <v>44730</v>
      </c>
      <c r="F80" s="25">
        <v>112530</v>
      </c>
    </row>
    <row r="81" spans="1:9" ht="15.95" customHeight="1" x14ac:dyDescent="0.2">
      <c r="A81" s="38"/>
      <c r="D81" s="90" t="s">
        <v>24</v>
      </c>
      <c r="E81" s="49">
        <f>SUBTOTAL(9,E79:E80)</f>
        <v>54554</v>
      </c>
    </row>
    <row r="82" spans="1:9" ht="15.95" customHeight="1" x14ac:dyDescent="0.2">
      <c r="A82" s="38" t="s">
        <v>31</v>
      </c>
      <c r="D82" s="90"/>
      <c r="E82" s="49"/>
    </row>
    <row r="83" spans="1:9" ht="15.95" customHeight="1" x14ac:dyDescent="0.2">
      <c r="A83" s="23" t="s">
        <v>20</v>
      </c>
      <c r="B83" s="23" t="s">
        <v>14</v>
      </c>
      <c r="D83" s="45" t="s">
        <v>15</v>
      </c>
      <c r="E83" s="37">
        <v>236</v>
      </c>
      <c r="F83" s="25">
        <v>163035.4</v>
      </c>
    </row>
    <row r="84" spans="1:9" ht="15.95" customHeight="1" x14ac:dyDescent="0.2">
      <c r="A84" s="38"/>
      <c r="D84" s="90" t="s">
        <v>24</v>
      </c>
      <c r="E84" s="49">
        <f>SUBTOTAL(9,E83)</f>
        <v>236</v>
      </c>
    </row>
    <row r="85" spans="1:9" ht="15.95" customHeight="1" x14ac:dyDescent="0.2">
      <c r="A85" s="38" t="s">
        <v>57</v>
      </c>
      <c r="D85" s="90"/>
      <c r="E85" s="49"/>
    </row>
    <row r="86" spans="1:9" ht="15.95" customHeight="1" x14ac:dyDescent="0.2">
      <c r="A86" s="23" t="s">
        <v>58</v>
      </c>
      <c r="B86" s="23" t="s">
        <v>50</v>
      </c>
      <c r="D86" s="45" t="s">
        <v>51</v>
      </c>
      <c r="E86" s="49">
        <v>54837</v>
      </c>
      <c r="F86" s="25">
        <v>162336.45000000001</v>
      </c>
    </row>
    <row r="87" spans="1:9" ht="15.95" customHeight="1" x14ac:dyDescent="0.2">
      <c r="A87" s="23" t="s">
        <v>58</v>
      </c>
      <c r="B87" s="23" t="s">
        <v>125</v>
      </c>
      <c r="D87" s="45" t="s">
        <v>126</v>
      </c>
      <c r="E87" s="37">
        <v>2190</v>
      </c>
      <c r="F87" s="25">
        <v>102190</v>
      </c>
    </row>
    <row r="88" spans="1:9" ht="15.95" customHeight="1" x14ac:dyDescent="0.2">
      <c r="A88" s="38"/>
      <c r="D88" s="90" t="s">
        <v>24</v>
      </c>
      <c r="E88" s="49">
        <f>SUBTOTAL(9,E86:E87)</f>
        <v>57027</v>
      </c>
    </row>
    <row r="89" spans="1:9" ht="15.95" customHeight="1" x14ac:dyDescent="0.2">
      <c r="A89" s="63"/>
      <c r="B89" s="5"/>
      <c r="C89" s="61"/>
      <c r="D89" s="64"/>
      <c r="E89" s="44"/>
      <c r="F89" s="65"/>
      <c r="I89" s="66"/>
    </row>
    <row r="90" spans="1:9" ht="15.95" customHeight="1" x14ac:dyDescent="0.2">
      <c r="A90" s="4" t="s">
        <v>11</v>
      </c>
      <c r="B90" s="54"/>
      <c r="C90" s="55"/>
      <c r="D90" s="56"/>
      <c r="E90" s="11" t="s">
        <v>0</v>
      </c>
      <c r="F90" s="11" t="s">
        <v>1</v>
      </c>
      <c r="I90" s="66"/>
    </row>
    <row r="91" spans="1:9" ht="15.95" customHeight="1" x14ac:dyDescent="0.2">
      <c r="A91" s="57" t="s">
        <v>41</v>
      </c>
      <c r="B91" s="58"/>
      <c r="C91" s="59"/>
      <c r="D91" s="59"/>
      <c r="E91" s="14" t="s">
        <v>2</v>
      </c>
      <c r="F91" s="14" t="s">
        <v>3</v>
      </c>
      <c r="I91" s="66"/>
    </row>
    <row r="92" spans="1:9" ht="15.95" customHeight="1" x14ac:dyDescent="0.2">
      <c r="A92" s="61"/>
      <c r="B92" s="5"/>
      <c r="C92" s="19"/>
      <c r="D92" s="19"/>
      <c r="E92" s="16"/>
      <c r="F92" s="16"/>
      <c r="I92" s="66"/>
    </row>
    <row r="93" spans="1:9" ht="15.95" customHeight="1" x14ac:dyDescent="0.2">
      <c r="A93" s="38" t="s">
        <v>127</v>
      </c>
      <c r="D93" s="30"/>
      <c r="E93" s="44"/>
    </row>
    <row r="94" spans="1:9" ht="15.95" customHeight="1" x14ac:dyDescent="0.2">
      <c r="A94" s="23" t="s">
        <v>128</v>
      </c>
      <c r="B94" s="23" t="s">
        <v>98</v>
      </c>
      <c r="D94" s="45" t="s">
        <v>99</v>
      </c>
      <c r="E94" s="37">
        <v>10204</v>
      </c>
      <c r="F94" s="25">
        <v>28703.599999999999</v>
      </c>
    </row>
    <row r="95" spans="1:9" ht="15.95" customHeight="1" x14ac:dyDescent="0.2">
      <c r="A95" s="38"/>
      <c r="D95" s="90" t="s">
        <v>24</v>
      </c>
      <c r="E95" s="49">
        <f>SUBTOTAL(9,E94)</f>
        <v>10204</v>
      </c>
    </row>
    <row r="96" spans="1:9" ht="15.95" customHeight="1" x14ac:dyDescent="0.2">
      <c r="A96" s="38"/>
      <c r="D96" s="30"/>
      <c r="E96" s="44"/>
    </row>
    <row r="97" spans="1:9" ht="15.95" customHeight="1" thickBot="1" x14ac:dyDescent="0.25">
      <c r="A97" s="63"/>
      <c r="B97" s="5"/>
      <c r="C97" s="61"/>
      <c r="D97" s="64" t="s">
        <v>59</v>
      </c>
      <c r="E97" s="31">
        <f>SUBTOTAL(9,E12:E96)</f>
        <v>812526</v>
      </c>
      <c r="F97" s="65"/>
      <c r="I97" s="66"/>
    </row>
    <row r="98" spans="1:9" ht="15.95" customHeight="1" thickTop="1" x14ac:dyDescent="0.2">
      <c r="A98" s="63"/>
      <c r="B98" s="5"/>
      <c r="C98" s="61"/>
      <c r="D98" s="64"/>
      <c r="E98" s="44"/>
      <c r="F98" s="65"/>
      <c r="I98" s="66"/>
    </row>
    <row r="99" spans="1:9" ht="15.95" customHeight="1" x14ac:dyDescent="0.2">
      <c r="A99" s="92" t="s">
        <v>240</v>
      </c>
      <c r="B99" s="5"/>
      <c r="C99" s="19"/>
      <c r="D99" s="19"/>
      <c r="E99" s="16"/>
      <c r="F99" s="16"/>
      <c r="I99" s="66"/>
    </row>
    <row r="100" spans="1:9" s="68" customFormat="1" ht="13.5" customHeight="1" x14ac:dyDescent="0.2">
      <c r="C100" s="9"/>
      <c r="D100" s="9"/>
      <c r="E100" s="16"/>
      <c r="F100" s="16"/>
      <c r="G100" s="21"/>
    </row>
    <row r="101" spans="1:9" ht="15.95" customHeight="1" x14ac:dyDescent="0.2">
      <c r="A101" s="38" t="s">
        <v>233</v>
      </c>
      <c r="B101" s="5"/>
      <c r="C101" s="19"/>
      <c r="D101" s="19"/>
      <c r="E101" s="16"/>
      <c r="F101" s="16"/>
      <c r="I101" s="66"/>
    </row>
    <row r="102" spans="1:9" s="68" customFormat="1" ht="9.75" customHeight="1" x14ac:dyDescent="0.2">
      <c r="A102" s="69"/>
      <c r="B102" s="9"/>
      <c r="C102" s="40"/>
      <c r="D102" s="41"/>
      <c r="E102" s="70"/>
      <c r="F102" s="70"/>
      <c r="G102" s="8"/>
    </row>
    <row r="103" spans="1:9" ht="15.95" customHeight="1" x14ac:dyDescent="0.2">
      <c r="A103" s="87" t="s">
        <v>60</v>
      </c>
    </row>
    <row r="104" spans="1:9" ht="15.95" customHeight="1" x14ac:dyDescent="0.2">
      <c r="A104" s="42">
        <v>5653810</v>
      </c>
      <c r="B104" s="23" t="s">
        <v>42</v>
      </c>
      <c r="C104" s="29"/>
      <c r="D104" s="9" t="s">
        <v>43</v>
      </c>
      <c r="E104" s="37">
        <v>38</v>
      </c>
      <c r="F104" s="25">
        <f>E104</f>
        <v>38</v>
      </c>
      <c r="G104" s="21"/>
    </row>
    <row r="105" spans="1:9" ht="15.95" customHeight="1" x14ac:dyDescent="0.2">
      <c r="C105" s="29"/>
      <c r="D105" s="90" t="s">
        <v>24</v>
      </c>
      <c r="E105" s="49">
        <f>SUBTOTAL(9,E104:E104)</f>
        <v>38</v>
      </c>
      <c r="G105" s="21"/>
      <c r="I105" s="21"/>
    </row>
    <row r="106" spans="1:9" ht="15.95" customHeight="1" x14ac:dyDescent="0.2">
      <c r="A106" s="89" t="s">
        <v>66</v>
      </c>
      <c r="C106" s="29"/>
      <c r="E106" s="49"/>
      <c r="G106" s="21"/>
      <c r="I106" s="66"/>
    </row>
    <row r="107" spans="1:9" ht="15.95" customHeight="1" x14ac:dyDescent="0.2">
      <c r="A107" s="42">
        <v>90100519</v>
      </c>
      <c r="B107" s="42">
        <v>590310</v>
      </c>
      <c r="D107" s="9" t="s">
        <v>162</v>
      </c>
      <c r="E107" s="37">
        <v>38</v>
      </c>
      <c r="F107" s="25">
        <f>436577+E107</f>
        <v>436615</v>
      </c>
      <c r="G107" s="21"/>
      <c r="I107" s="66"/>
    </row>
    <row r="108" spans="1:9" ht="15.95" customHeight="1" x14ac:dyDescent="0.2">
      <c r="A108" s="67"/>
      <c r="B108" s="68"/>
      <c r="C108" s="38"/>
      <c r="D108" s="90" t="s">
        <v>24</v>
      </c>
      <c r="E108" s="49">
        <f>SUBTOTAL(9,E107)</f>
        <v>38</v>
      </c>
      <c r="F108" s="9"/>
      <c r="G108" s="21"/>
      <c r="I108" s="66"/>
    </row>
    <row r="109" spans="1:9" ht="15.95" customHeight="1" x14ac:dyDescent="0.2">
      <c r="A109" s="67"/>
      <c r="B109" s="68"/>
      <c r="C109" s="38"/>
      <c r="D109" s="30"/>
      <c r="E109" s="44"/>
      <c r="F109" s="9"/>
      <c r="I109" s="66"/>
    </row>
    <row r="110" spans="1:9" ht="15.95" customHeight="1" x14ac:dyDescent="0.2">
      <c r="A110" s="38" t="s">
        <v>234</v>
      </c>
      <c r="B110" s="68"/>
      <c r="C110" s="38"/>
      <c r="D110" s="30"/>
      <c r="E110" s="44"/>
      <c r="F110" s="9"/>
      <c r="I110" s="66"/>
    </row>
    <row r="111" spans="1:9" ht="15.95" customHeight="1" x14ac:dyDescent="0.2">
      <c r="A111" s="72"/>
      <c r="C111" s="9"/>
      <c r="D111" s="73"/>
      <c r="E111" s="44"/>
      <c r="I111" s="66"/>
    </row>
    <row r="112" spans="1:9" ht="15.95" customHeight="1" x14ac:dyDescent="0.2">
      <c r="A112" s="87" t="s">
        <v>60</v>
      </c>
      <c r="C112" s="9"/>
      <c r="D112" s="73"/>
      <c r="E112" s="44"/>
      <c r="I112" s="66"/>
    </row>
    <row r="113" spans="1:10" ht="15.95" customHeight="1" x14ac:dyDescent="0.2">
      <c r="A113" s="23" t="s">
        <v>136</v>
      </c>
      <c r="B113" s="23" t="s">
        <v>135</v>
      </c>
      <c r="C113" s="9"/>
      <c r="D113" s="24" t="s">
        <v>137</v>
      </c>
      <c r="E113" s="37">
        <v>16637</v>
      </c>
      <c r="F113" s="25">
        <f>12000+E113</f>
        <v>28637</v>
      </c>
      <c r="I113" s="66"/>
    </row>
    <row r="114" spans="1:10" ht="15.75" customHeight="1" x14ac:dyDescent="0.2">
      <c r="A114" s="74"/>
      <c r="C114" s="9"/>
      <c r="D114" s="90" t="s">
        <v>24</v>
      </c>
      <c r="E114" s="49">
        <f>SUBTOTAL(9,E113)</f>
        <v>16637</v>
      </c>
      <c r="I114" s="66"/>
    </row>
    <row r="115" spans="1:10" ht="15.75" customHeight="1" x14ac:dyDescent="0.2">
      <c r="A115" s="89" t="s">
        <v>66</v>
      </c>
      <c r="C115" s="9"/>
      <c r="D115" s="91"/>
      <c r="E115" s="49"/>
      <c r="I115" s="66"/>
    </row>
    <row r="116" spans="1:10" ht="15.75" customHeight="1" x14ac:dyDescent="0.2">
      <c r="A116" s="68">
        <v>64600541</v>
      </c>
      <c r="B116" s="23" t="s">
        <v>138</v>
      </c>
      <c r="C116" s="9"/>
      <c r="D116" s="24" t="s">
        <v>139</v>
      </c>
      <c r="E116" s="37">
        <v>16637</v>
      </c>
      <c r="F116" s="25">
        <f>76425+E116</f>
        <v>93062</v>
      </c>
      <c r="I116" s="66"/>
    </row>
    <row r="117" spans="1:10" ht="15.75" customHeight="1" x14ac:dyDescent="0.2">
      <c r="A117" s="68"/>
      <c r="C117" s="9"/>
      <c r="D117" s="90" t="s">
        <v>24</v>
      </c>
      <c r="E117" s="49">
        <f>SUBTOTAL(9,E116)</f>
        <v>16637</v>
      </c>
      <c r="I117" s="66"/>
    </row>
    <row r="118" spans="1:10" ht="15.75" customHeight="1" x14ac:dyDescent="0.2">
      <c r="A118" s="68"/>
      <c r="C118" s="9"/>
      <c r="D118" s="30"/>
      <c r="E118" s="44"/>
      <c r="I118" s="66"/>
    </row>
    <row r="119" spans="1:10" ht="15.95" customHeight="1" x14ac:dyDescent="0.2">
      <c r="A119" s="45" t="s">
        <v>235</v>
      </c>
      <c r="C119" s="9"/>
      <c r="D119" s="73"/>
      <c r="E119" s="44"/>
      <c r="I119" s="66"/>
    </row>
    <row r="120" spans="1:10" ht="15.75" customHeight="1" x14ac:dyDescent="0.2">
      <c r="A120" s="9"/>
      <c r="C120" s="9"/>
      <c r="D120" s="30"/>
      <c r="E120" s="44"/>
      <c r="I120" s="66"/>
    </row>
    <row r="121" spans="1:10" ht="15.75" customHeight="1" x14ac:dyDescent="0.2">
      <c r="A121" s="89" t="s">
        <v>66</v>
      </c>
      <c r="C121" s="9"/>
      <c r="D121" s="73"/>
      <c r="E121" s="44"/>
      <c r="G121" s="9"/>
    </row>
    <row r="122" spans="1:10" ht="15.75" customHeight="1" x14ac:dyDescent="0.2">
      <c r="A122" s="68" t="s">
        <v>58</v>
      </c>
      <c r="B122" s="23" t="s">
        <v>138</v>
      </c>
      <c r="C122" s="9"/>
      <c r="D122" s="24" t="s">
        <v>139</v>
      </c>
      <c r="E122" s="49">
        <v>-18800</v>
      </c>
      <c r="F122" s="25">
        <f>F116+E122</f>
        <v>74262</v>
      </c>
      <c r="G122" s="9"/>
    </row>
    <row r="123" spans="1:10" ht="15.75" customHeight="1" x14ac:dyDescent="0.2">
      <c r="A123" s="68">
        <v>64600581</v>
      </c>
      <c r="B123" s="23" t="s">
        <v>146</v>
      </c>
      <c r="C123" s="9"/>
      <c r="D123" s="24" t="s">
        <v>147</v>
      </c>
      <c r="E123" s="37">
        <v>18800</v>
      </c>
      <c r="F123" s="25">
        <f>1123000+E123</f>
        <v>1141800</v>
      </c>
      <c r="G123" s="9"/>
    </row>
    <row r="124" spans="1:10" ht="15.75" customHeight="1" x14ac:dyDescent="0.2">
      <c r="A124" s="68"/>
      <c r="C124" s="9"/>
      <c r="D124" s="90" t="s">
        <v>24</v>
      </c>
      <c r="E124" s="49">
        <f>SUBTOTAL(9,E122:E123)</f>
        <v>0</v>
      </c>
      <c r="G124" s="9"/>
    </row>
    <row r="125" spans="1:10" ht="15.75" customHeight="1" x14ac:dyDescent="0.2">
      <c r="A125" s="68"/>
      <c r="C125" s="9"/>
      <c r="D125" s="30"/>
      <c r="E125" s="44"/>
      <c r="G125" s="9"/>
    </row>
    <row r="126" spans="1:10" ht="15.75" customHeight="1" x14ac:dyDescent="0.2">
      <c r="A126" s="75" t="s">
        <v>236</v>
      </c>
      <c r="C126" s="9"/>
      <c r="D126" s="30"/>
      <c r="E126" s="44"/>
      <c r="G126" s="9"/>
    </row>
    <row r="127" spans="1:10" ht="15.95" customHeight="1" x14ac:dyDescent="0.2">
      <c r="A127" s="72"/>
      <c r="C127" s="9"/>
      <c r="D127" s="30"/>
      <c r="E127" s="44"/>
      <c r="I127" s="66"/>
      <c r="J127" s="76"/>
    </row>
    <row r="128" spans="1:10" ht="15.95" customHeight="1" x14ac:dyDescent="0.2">
      <c r="A128" s="87" t="s">
        <v>60</v>
      </c>
      <c r="C128" s="9"/>
      <c r="D128" s="30"/>
      <c r="E128" s="44"/>
      <c r="I128" s="66"/>
      <c r="J128" s="76"/>
    </row>
    <row r="129" spans="1:10" ht="15.95" customHeight="1" x14ac:dyDescent="0.2">
      <c r="A129" s="68">
        <v>1303412</v>
      </c>
      <c r="B129" s="23" t="s">
        <v>156</v>
      </c>
      <c r="C129" s="9"/>
      <c r="D129" s="45" t="s">
        <v>157</v>
      </c>
      <c r="E129" s="37">
        <v>-18462</v>
      </c>
      <c r="F129" s="25">
        <f>944000+E129</f>
        <v>925538</v>
      </c>
      <c r="I129" s="66"/>
      <c r="J129" s="76"/>
    </row>
    <row r="130" spans="1:10" ht="15.95" customHeight="1" x14ac:dyDescent="0.2">
      <c r="A130" s="68"/>
      <c r="C130" s="9"/>
      <c r="D130" s="90" t="s">
        <v>24</v>
      </c>
      <c r="E130" s="49">
        <f>SUBTOTAL(9,E129)</f>
        <v>-18462</v>
      </c>
      <c r="I130" s="66"/>
      <c r="J130" s="76"/>
    </row>
    <row r="131" spans="1:10" ht="15.95" customHeight="1" x14ac:dyDescent="0.2">
      <c r="A131" s="89" t="s">
        <v>66</v>
      </c>
      <c r="C131" s="9"/>
      <c r="D131" s="90"/>
      <c r="E131" s="49"/>
      <c r="I131" s="66"/>
      <c r="J131" s="76"/>
    </row>
    <row r="132" spans="1:10" ht="15.95" customHeight="1" x14ac:dyDescent="0.2">
      <c r="A132" s="68">
        <v>90100519</v>
      </c>
      <c r="B132" s="23" t="s">
        <v>161</v>
      </c>
      <c r="C132" s="9"/>
      <c r="D132" s="45" t="s">
        <v>162</v>
      </c>
      <c r="E132" s="37">
        <v>-18462</v>
      </c>
      <c r="F132" s="25">
        <f>436577+E132</f>
        <v>418115</v>
      </c>
      <c r="I132" s="66"/>
      <c r="J132" s="76"/>
    </row>
    <row r="133" spans="1:10" ht="15.95" customHeight="1" x14ac:dyDescent="0.2">
      <c r="A133" s="68"/>
      <c r="C133" s="9"/>
      <c r="D133" s="90" t="s">
        <v>24</v>
      </c>
      <c r="E133" s="49">
        <f>SUBTOTAL(9,E132)</f>
        <v>-18462</v>
      </c>
      <c r="I133" s="66"/>
      <c r="J133" s="76"/>
    </row>
    <row r="134" spans="1:10" ht="15.95" customHeight="1" x14ac:dyDescent="0.2">
      <c r="A134" s="68"/>
      <c r="C134" s="9"/>
      <c r="D134" s="30"/>
      <c r="E134" s="44"/>
      <c r="I134" s="66"/>
      <c r="J134" s="76"/>
    </row>
    <row r="135" spans="1:10" ht="15.95" customHeight="1" x14ac:dyDescent="0.2">
      <c r="A135" s="4" t="s">
        <v>11</v>
      </c>
      <c r="B135" s="54"/>
      <c r="C135" s="55"/>
      <c r="D135" s="56"/>
      <c r="E135" s="11" t="s">
        <v>0</v>
      </c>
      <c r="F135" s="11" t="s">
        <v>1</v>
      </c>
      <c r="I135" s="66"/>
    </row>
    <row r="136" spans="1:10" ht="15.95" customHeight="1" x14ac:dyDescent="0.2">
      <c r="A136" s="57" t="s">
        <v>41</v>
      </c>
      <c r="B136" s="58"/>
      <c r="C136" s="59"/>
      <c r="D136" s="59"/>
      <c r="E136" s="14" t="s">
        <v>2</v>
      </c>
      <c r="F136" s="14" t="s">
        <v>3</v>
      </c>
      <c r="I136" s="66"/>
    </row>
    <row r="137" spans="1:10" ht="15.95" customHeight="1" x14ac:dyDescent="0.2">
      <c r="A137" s="61"/>
      <c r="B137" s="5"/>
      <c r="C137" s="19"/>
      <c r="D137" s="19"/>
      <c r="E137" s="16"/>
      <c r="F137" s="16"/>
      <c r="I137" s="66"/>
    </row>
    <row r="138" spans="1:10" ht="15.95" customHeight="1" x14ac:dyDescent="0.2">
      <c r="A138" s="75" t="s">
        <v>237</v>
      </c>
      <c r="C138" s="9"/>
      <c r="D138" s="30"/>
      <c r="E138" s="44"/>
      <c r="I138" s="66"/>
      <c r="J138" s="76"/>
    </row>
    <row r="139" spans="1:10" ht="15.95" customHeight="1" x14ac:dyDescent="0.2">
      <c r="A139" s="72"/>
      <c r="C139" s="9"/>
      <c r="D139" s="30"/>
      <c r="E139" s="44"/>
      <c r="I139" s="66"/>
      <c r="J139" s="76"/>
    </row>
    <row r="140" spans="1:10" ht="15.95" customHeight="1" x14ac:dyDescent="0.2">
      <c r="A140" s="87" t="s">
        <v>60</v>
      </c>
      <c r="C140" s="9"/>
      <c r="D140" s="30"/>
      <c r="E140" s="44"/>
      <c r="I140" s="66"/>
      <c r="J140" s="76"/>
    </row>
    <row r="141" spans="1:10" ht="15.95" customHeight="1" x14ac:dyDescent="0.2">
      <c r="A141" s="68">
        <v>4403692</v>
      </c>
      <c r="B141" s="23" t="s">
        <v>135</v>
      </c>
      <c r="C141" s="9"/>
      <c r="D141" s="45" t="s">
        <v>137</v>
      </c>
      <c r="E141" s="37">
        <v>16800</v>
      </c>
      <c r="F141" s="25">
        <f>30000+E141</f>
        <v>46800</v>
      </c>
      <c r="I141" s="66"/>
      <c r="J141" s="76"/>
    </row>
    <row r="142" spans="1:10" ht="15.95" customHeight="1" x14ac:dyDescent="0.2">
      <c r="A142" s="68"/>
      <c r="C142" s="9"/>
      <c r="D142" s="97" t="s">
        <v>24</v>
      </c>
      <c r="E142" s="49">
        <f>SUBTOTAL(9,E141)</f>
        <v>16800</v>
      </c>
      <c r="I142" s="66"/>
      <c r="J142" s="76"/>
    </row>
    <row r="143" spans="1:10" s="68" customFormat="1" ht="15.95" customHeight="1" x14ac:dyDescent="0.2">
      <c r="A143" s="89" t="s">
        <v>66</v>
      </c>
      <c r="B143" s="23"/>
      <c r="C143" s="9"/>
      <c r="D143" s="97"/>
      <c r="E143" s="49"/>
      <c r="F143" s="25"/>
      <c r="G143" s="8"/>
    </row>
    <row r="144" spans="1:10" s="68" customFormat="1" ht="15.95" customHeight="1" x14ac:dyDescent="0.2">
      <c r="A144" s="68">
        <v>42000521</v>
      </c>
      <c r="B144" s="23" t="s">
        <v>192</v>
      </c>
      <c r="C144" s="9"/>
      <c r="D144" s="98" t="s">
        <v>193</v>
      </c>
      <c r="E144" s="37">
        <v>16800</v>
      </c>
      <c r="F144" s="25">
        <f>144326+E144</f>
        <v>161126</v>
      </c>
      <c r="G144" s="8"/>
    </row>
    <row r="145" spans="1:9" s="68" customFormat="1" ht="15.95" customHeight="1" x14ac:dyDescent="0.2">
      <c r="B145" s="23"/>
      <c r="C145" s="9"/>
      <c r="D145" s="97" t="s">
        <v>24</v>
      </c>
      <c r="E145" s="49">
        <f>SUBTOTAL(9,E144)</f>
        <v>16800</v>
      </c>
      <c r="F145" s="25"/>
      <c r="G145" s="8"/>
    </row>
    <row r="146" spans="1:9" s="68" customFormat="1" ht="15.95" customHeight="1" x14ac:dyDescent="0.2">
      <c r="B146" s="23"/>
      <c r="C146" s="9"/>
      <c r="D146" s="30"/>
      <c r="E146" s="44"/>
      <c r="F146" s="25"/>
      <c r="G146" s="8"/>
    </row>
    <row r="147" spans="1:9" ht="15.95" customHeight="1" thickBot="1" x14ac:dyDescent="0.25">
      <c r="A147" s="63"/>
      <c r="B147" s="5"/>
      <c r="C147" s="61"/>
      <c r="D147" s="64" t="s">
        <v>67</v>
      </c>
      <c r="E147" s="31">
        <f>E108+E117+E124+E133+E145</f>
        <v>15013</v>
      </c>
      <c r="F147" s="65"/>
    </row>
    <row r="148" spans="1:9" ht="15.95" customHeight="1" thickTop="1" x14ac:dyDescent="0.2">
      <c r="A148" s="63"/>
      <c r="B148" s="5"/>
      <c r="C148" s="61"/>
      <c r="D148" s="64"/>
      <c r="E148" s="44"/>
      <c r="F148" s="65"/>
    </row>
    <row r="149" spans="1:9" ht="15.95" customHeight="1" x14ac:dyDescent="0.2">
      <c r="A149" s="9"/>
      <c r="C149" s="9"/>
      <c r="D149" s="73" t="s">
        <v>131</v>
      </c>
      <c r="E149" s="44">
        <f>E9+E104+E114+E130+E142</f>
        <v>827539</v>
      </c>
      <c r="I149" s="66"/>
    </row>
    <row r="150" spans="1:9" ht="15.95" customHeight="1" x14ac:dyDescent="0.2">
      <c r="A150" s="9"/>
      <c r="C150" s="9"/>
      <c r="D150" s="73" t="s">
        <v>132</v>
      </c>
      <c r="E150" s="44">
        <f>E14+E22+E25+E28+E31+E35+E38+E43+E51+E55+E61+E64+E67+E71+E74+E77+E81+E84+E88+E95+E108+E117+E124+E133+E145</f>
        <v>827539</v>
      </c>
      <c r="I150" s="66"/>
    </row>
    <row r="151" spans="1:9" s="68" customFormat="1" ht="15.75" customHeight="1" x14ac:dyDescent="0.2">
      <c r="A151" s="9"/>
      <c r="B151" s="23"/>
      <c r="C151" s="9"/>
      <c r="D151" s="73"/>
      <c r="E151" s="44"/>
      <c r="F151" s="25"/>
      <c r="G151" s="8"/>
    </row>
    <row r="152" spans="1:9" ht="15.75" customHeight="1" x14ac:dyDescent="0.2">
      <c r="A152" s="2" t="s">
        <v>238</v>
      </c>
      <c r="B152" s="77"/>
      <c r="C152" s="77"/>
      <c r="D152" s="77"/>
      <c r="E152" s="11" t="s">
        <v>0</v>
      </c>
      <c r="F152" s="11" t="s">
        <v>1</v>
      </c>
      <c r="I152" s="66"/>
    </row>
    <row r="153" spans="1:9" ht="15.95" customHeight="1" x14ac:dyDescent="0.2">
      <c r="A153" s="78"/>
      <c r="B153" s="78"/>
      <c r="C153" s="78"/>
      <c r="D153" s="78"/>
      <c r="E153" s="14" t="s">
        <v>2</v>
      </c>
      <c r="F153" s="14" t="s">
        <v>3</v>
      </c>
      <c r="I153" s="66"/>
    </row>
    <row r="154" spans="1:9" ht="15.95" customHeight="1" x14ac:dyDescent="0.2">
      <c r="A154" s="36"/>
      <c r="B154" s="36"/>
      <c r="C154" s="36"/>
      <c r="D154" s="36"/>
      <c r="E154" s="16"/>
      <c r="F154" s="16"/>
      <c r="I154" s="66"/>
    </row>
    <row r="155" spans="1:9" ht="15.95" customHeight="1" x14ac:dyDescent="0.2">
      <c r="A155" s="92" t="s">
        <v>240</v>
      </c>
      <c r="B155" s="68"/>
      <c r="C155" s="9"/>
      <c r="F155" s="9"/>
      <c r="I155" s="66"/>
    </row>
    <row r="156" spans="1:9" ht="15.95" customHeight="1" x14ac:dyDescent="0.2">
      <c r="A156" s="67"/>
      <c r="B156" s="68"/>
      <c r="C156" s="9"/>
      <c r="F156" s="9"/>
      <c r="I156" s="66"/>
    </row>
    <row r="157" spans="1:9" ht="15.95" customHeight="1" x14ac:dyDescent="0.2">
      <c r="A157" s="87" t="s">
        <v>60</v>
      </c>
      <c r="I157" s="66"/>
    </row>
    <row r="158" spans="1:9" ht="15.95" customHeight="1" x14ac:dyDescent="0.2">
      <c r="A158" s="23">
        <v>1903313</v>
      </c>
      <c r="B158" s="23">
        <v>331561</v>
      </c>
      <c r="C158" s="29"/>
      <c r="D158" s="9" t="s">
        <v>165</v>
      </c>
      <c r="E158" s="49">
        <v>147146</v>
      </c>
      <c r="F158" s="25">
        <f>415044+E158</f>
        <v>562190</v>
      </c>
      <c r="I158" s="66"/>
    </row>
    <row r="159" spans="1:9" ht="15.95" customHeight="1" x14ac:dyDescent="0.2">
      <c r="A159" s="23">
        <v>1903870</v>
      </c>
      <c r="B159" s="23">
        <v>387035</v>
      </c>
      <c r="C159" s="29"/>
      <c r="D159" s="9" t="s">
        <v>167</v>
      </c>
      <c r="E159" s="37">
        <v>511</v>
      </c>
      <c r="F159" s="25">
        <f>E159</f>
        <v>511</v>
      </c>
      <c r="I159" s="66"/>
    </row>
    <row r="160" spans="1:9" ht="15.95" customHeight="1" x14ac:dyDescent="0.2">
      <c r="C160" s="29"/>
      <c r="D160" s="30" t="s">
        <v>24</v>
      </c>
      <c r="E160" s="49">
        <f>SUBTOTAL(9,E158:E159)</f>
        <v>147657</v>
      </c>
      <c r="I160" s="73"/>
    </row>
    <row r="161" spans="1:9" ht="15.95" customHeight="1" x14ac:dyDescent="0.2">
      <c r="A161" s="89" t="s">
        <v>66</v>
      </c>
      <c r="C161" s="29"/>
      <c r="E161" s="49"/>
      <c r="I161" s="73"/>
    </row>
    <row r="162" spans="1:9" ht="15.95" customHeight="1" x14ac:dyDescent="0.2">
      <c r="A162" s="23">
        <v>19000554</v>
      </c>
      <c r="B162" s="23">
        <v>534350</v>
      </c>
      <c r="C162" s="29"/>
      <c r="D162" s="9" t="s">
        <v>166</v>
      </c>
      <c r="E162" s="49">
        <v>32270</v>
      </c>
      <c r="F162" s="25">
        <f>220467+E162</f>
        <v>252737</v>
      </c>
      <c r="I162" s="66"/>
    </row>
    <row r="163" spans="1:9" ht="15.95" customHeight="1" x14ac:dyDescent="0.2">
      <c r="A163" s="23">
        <v>19000554</v>
      </c>
      <c r="B163" s="23">
        <v>534355</v>
      </c>
      <c r="C163" s="29"/>
      <c r="D163" s="9" t="s">
        <v>191</v>
      </c>
      <c r="E163" s="49">
        <v>90689</v>
      </c>
      <c r="F163" s="25">
        <f>124000+E163</f>
        <v>214689</v>
      </c>
      <c r="I163" s="66"/>
    </row>
    <row r="164" spans="1:9" s="68" customFormat="1" ht="15.95" customHeight="1" x14ac:dyDescent="0.2">
      <c r="A164" s="23">
        <v>19000581</v>
      </c>
      <c r="B164" s="23">
        <v>591050</v>
      </c>
      <c r="C164" s="29"/>
      <c r="D164" s="9" t="s">
        <v>174</v>
      </c>
      <c r="E164" s="37">
        <v>24698</v>
      </c>
      <c r="F164" s="25">
        <f>10577+E164</f>
        <v>35275</v>
      </c>
      <c r="G164" s="21"/>
    </row>
    <row r="165" spans="1:9" s="68" customFormat="1" ht="15.95" customHeight="1" x14ac:dyDescent="0.2">
      <c r="A165" s="67"/>
      <c r="C165" s="38"/>
      <c r="D165" s="30" t="s">
        <v>24</v>
      </c>
      <c r="E165" s="49">
        <f>SUBTOTAL(9,E162:E164)</f>
        <v>147657</v>
      </c>
      <c r="F165" s="9"/>
      <c r="G165" s="8"/>
    </row>
    <row r="166" spans="1:9" s="68" customFormat="1" ht="15.95" customHeight="1" x14ac:dyDescent="0.2">
      <c r="A166" s="67"/>
      <c r="C166" s="38"/>
      <c r="D166" s="30"/>
      <c r="E166" s="44"/>
      <c r="F166" s="9"/>
      <c r="G166" s="8"/>
    </row>
    <row r="167" spans="1:9" ht="15.95" customHeight="1" thickBot="1" x14ac:dyDescent="0.25">
      <c r="A167" s="63"/>
      <c r="B167" s="5"/>
      <c r="C167" s="61"/>
      <c r="D167" s="64" t="s">
        <v>239</v>
      </c>
      <c r="E167" s="31">
        <f>E165</f>
        <v>147657</v>
      </c>
      <c r="F167" s="65"/>
    </row>
    <row r="168" spans="1:9" ht="15.95" customHeight="1" thickTop="1" x14ac:dyDescent="0.2">
      <c r="A168" s="63"/>
      <c r="B168" s="5"/>
      <c r="C168" s="61"/>
      <c r="D168" s="64"/>
      <c r="E168" s="44"/>
      <c r="F168" s="65"/>
    </row>
    <row r="169" spans="1:9" ht="15.95" customHeight="1" x14ac:dyDescent="0.2">
      <c r="A169" s="67"/>
      <c r="B169" s="68"/>
      <c r="C169" s="38"/>
      <c r="D169" s="73" t="s">
        <v>131</v>
      </c>
      <c r="E169" s="44">
        <f>E160</f>
        <v>147657</v>
      </c>
      <c r="F169" s="9"/>
    </row>
    <row r="170" spans="1:9" s="68" customFormat="1" ht="15.95" customHeight="1" x14ac:dyDescent="0.2">
      <c r="B170" s="23"/>
      <c r="C170" s="9"/>
      <c r="D170" s="73" t="s">
        <v>132</v>
      </c>
      <c r="E170" s="44">
        <f>E165</f>
        <v>147657</v>
      </c>
      <c r="F170" s="25"/>
      <c r="G170" s="8"/>
    </row>
    <row r="171" spans="1:9" s="68" customFormat="1" ht="15.95" customHeight="1" x14ac:dyDescent="0.2">
      <c r="A171" s="9"/>
      <c r="B171" s="23"/>
      <c r="C171" s="9"/>
      <c r="D171" s="73"/>
      <c r="E171" s="44"/>
      <c r="F171" s="25"/>
      <c r="G171" s="8"/>
    </row>
    <row r="172" spans="1:9" s="68" customFormat="1" ht="15.95" customHeight="1" x14ac:dyDescent="0.2">
      <c r="A172" s="2" t="s">
        <v>45</v>
      </c>
      <c r="B172" s="77"/>
      <c r="C172" s="77"/>
      <c r="D172" s="77"/>
      <c r="E172" s="11" t="s">
        <v>0</v>
      </c>
      <c r="F172" s="11" t="s">
        <v>1</v>
      </c>
      <c r="G172" s="8"/>
    </row>
    <row r="173" spans="1:9" s="68" customFormat="1" ht="15.95" customHeight="1" x14ac:dyDescent="0.2">
      <c r="A173" s="78"/>
      <c r="B173" s="78"/>
      <c r="C173" s="78"/>
      <c r="D173" s="78"/>
      <c r="E173" s="14" t="s">
        <v>2</v>
      </c>
      <c r="F173" s="14" t="s">
        <v>3</v>
      </c>
      <c r="G173" s="8"/>
    </row>
    <row r="174" spans="1:9" s="68" customFormat="1" ht="15.95" customHeight="1" x14ac:dyDescent="0.2">
      <c r="A174" s="93"/>
      <c r="B174" s="36"/>
      <c r="C174" s="36"/>
      <c r="D174" s="36"/>
      <c r="E174" s="16"/>
      <c r="F174" s="16"/>
      <c r="G174" s="8"/>
    </row>
    <row r="175" spans="1:9" s="68" customFormat="1" ht="15.95" customHeight="1" x14ac:dyDescent="0.2">
      <c r="A175" s="92" t="s">
        <v>240</v>
      </c>
      <c r="C175" s="9"/>
      <c r="D175" s="9"/>
      <c r="E175" s="25"/>
      <c r="F175" s="9"/>
      <c r="G175" s="8"/>
    </row>
    <row r="176" spans="1:9" s="68" customFormat="1" ht="15.95" customHeight="1" x14ac:dyDescent="0.2">
      <c r="A176" s="67"/>
      <c r="C176" s="9"/>
      <c r="D176" s="9"/>
      <c r="E176" s="25"/>
      <c r="F176" s="9"/>
      <c r="G176" s="8"/>
    </row>
    <row r="177" spans="1:7" s="68" customFormat="1" ht="15.95" customHeight="1" x14ac:dyDescent="0.2">
      <c r="A177" s="22" t="s">
        <v>60</v>
      </c>
      <c r="B177" s="23"/>
      <c r="C177" s="24"/>
      <c r="D177" s="9"/>
      <c r="E177" s="25"/>
      <c r="F177" s="25"/>
      <c r="G177" s="8"/>
    </row>
    <row r="178" spans="1:7" s="68" customFormat="1" ht="15.95" customHeight="1" x14ac:dyDescent="0.2">
      <c r="A178" s="68">
        <v>5703313</v>
      </c>
      <c r="B178" s="68">
        <v>331502</v>
      </c>
      <c r="C178" s="29"/>
      <c r="D178" s="9" t="s">
        <v>168</v>
      </c>
      <c r="E178" s="49">
        <v>82848</v>
      </c>
      <c r="F178" s="25">
        <f>E178</f>
        <v>82848</v>
      </c>
      <c r="G178" s="8"/>
    </row>
    <row r="179" spans="1:7" s="68" customFormat="1" ht="15.95" customHeight="1" x14ac:dyDescent="0.2">
      <c r="A179" s="68">
        <v>5703313</v>
      </c>
      <c r="B179" s="68">
        <v>331519</v>
      </c>
      <c r="C179" s="29"/>
      <c r="D179" s="9" t="s">
        <v>169</v>
      </c>
      <c r="E179" s="49">
        <v>9075</v>
      </c>
      <c r="F179" s="25">
        <f t="shared" ref="F179:F185" si="0">E179</f>
        <v>9075</v>
      </c>
      <c r="G179" s="8"/>
    </row>
    <row r="180" spans="1:7" s="68" customFormat="1" ht="15.95" customHeight="1" x14ac:dyDescent="0.2">
      <c r="A180" s="68">
        <v>5703313</v>
      </c>
      <c r="B180" s="68">
        <v>331554</v>
      </c>
      <c r="C180" s="29"/>
      <c r="D180" s="9" t="s">
        <v>170</v>
      </c>
      <c r="E180" s="49">
        <v>160636</v>
      </c>
      <c r="F180" s="25">
        <f t="shared" si="0"/>
        <v>160636</v>
      </c>
      <c r="G180" s="8"/>
    </row>
    <row r="181" spans="1:7" s="68" customFormat="1" ht="15.95" customHeight="1" x14ac:dyDescent="0.2">
      <c r="A181" s="68">
        <v>5703313</v>
      </c>
      <c r="B181" s="68">
        <v>331556</v>
      </c>
      <c r="C181" s="29"/>
      <c r="D181" s="9" t="s">
        <v>171</v>
      </c>
      <c r="E181" s="49">
        <v>64670</v>
      </c>
      <c r="F181" s="25">
        <f t="shared" si="0"/>
        <v>64670</v>
      </c>
      <c r="G181" s="8"/>
    </row>
    <row r="182" spans="1:7" ht="15.95" customHeight="1" x14ac:dyDescent="0.2">
      <c r="A182" s="68">
        <v>5713313</v>
      </c>
      <c r="B182" s="68">
        <v>331556</v>
      </c>
      <c r="C182" s="29"/>
      <c r="D182" s="9" t="s">
        <v>171</v>
      </c>
      <c r="E182" s="49">
        <v>4518</v>
      </c>
      <c r="F182" s="25">
        <f t="shared" si="0"/>
        <v>4518</v>
      </c>
    </row>
    <row r="183" spans="1:7" ht="15.95" customHeight="1" x14ac:dyDescent="0.2">
      <c r="A183" s="68">
        <v>5733313</v>
      </c>
      <c r="B183" s="68">
        <v>331556</v>
      </c>
      <c r="C183" s="29"/>
      <c r="D183" s="9" t="s">
        <v>171</v>
      </c>
      <c r="E183" s="49">
        <v>1494</v>
      </c>
      <c r="F183" s="25">
        <f t="shared" si="0"/>
        <v>1494</v>
      </c>
    </row>
    <row r="184" spans="1:7" ht="15.95" customHeight="1" x14ac:dyDescent="0.2">
      <c r="A184" s="68">
        <v>5753313</v>
      </c>
      <c r="B184" s="68">
        <v>331556</v>
      </c>
      <c r="C184" s="29"/>
      <c r="D184" s="9" t="s">
        <v>171</v>
      </c>
      <c r="E184" s="49">
        <v>5348</v>
      </c>
      <c r="F184" s="25">
        <f t="shared" si="0"/>
        <v>5348</v>
      </c>
    </row>
    <row r="185" spans="1:7" s="68" customFormat="1" ht="15.95" customHeight="1" x14ac:dyDescent="0.2">
      <c r="A185" s="68">
        <v>5763313</v>
      </c>
      <c r="B185" s="68">
        <v>331556</v>
      </c>
      <c r="C185" s="29"/>
      <c r="D185" s="9" t="s">
        <v>171</v>
      </c>
      <c r="E185" s="49">
        <v>8075</v>
      </c>
      <c r="F185" s="25">
        <f t="shared" si="0"/>
        <v>8075</v>
      </c>
      <c r="G185" s="8"/>
    </row>
    <row r="186" spans="1:7" s="68" customFormat="1" ht="15.95" customHeight="1" x14ac:dyDescent="0.2">
      <c r="A186" s="68">
        <v>5773313</v>
      </c>
      <c r="B186" s="68">
        <v>331556</v>
      </c>
      <c r="C186" s="29"/>
      <c r="D186" s="9" t="s">
        <v>172</v>
      </c>
      <c r="E186" s="49">
        <v>324699</v>
      </c>
      <c r="F186" s="25">
        <f>E186</f>
        <v>324699</v>
      </c>
      <c r="G186" s="8"/>
    </row>
    <row r="187" spans="1:7" s="68" customFormat="1" ht="15.95" customHeight="1" x14ac:dyDescent="0.2">
      <c r="A187" s="23" t="s">
        <v>217</v>
      </c>
      <c r="B187" s="23" t="s">
        <v>218</v>
      </c>
      <c r="C187" s="36"/>
      <c r="D187" s="9" t="s">
        <v>219</v>
      </c>
      <c r="E187" s="37">
        <v>-85</v>
      </c>
      <c r="F187" s="49">
        <f>3200+E187</f>
        <v>3115</v>
      </c>
      <c r="G187" s="8"/>
    </row>
    <row r="188" spans="1:7" s="68" customFormat="1" ht="15.75" customHeight="1" x14ac:dyDescent="0.2">
      <c r="A188" s="23"/>
      <c r="B188" s="23"/>
      <c r="C188" s="29"/>
      <c r="D188" s="90" t="s">
        <v>24</v>
      </c>
      <c r="E188" s="49">
        <f>SUM(E178:E187)</f>
        <v>661278</v>
      </c>
      <c r="F188" s="25"/>
      <c r="G188" s="8"/>
    </row>
    <row r="189" spans="1:7" s="68" customFormat="1" ht="15.75" customHeight="1" x14ac:dyDescent="0.2">
      <c r="A189" s="23"/>
      <c r="B189" s="23"/>
      <c r="C189" s="29"/>
      <c r="D189" s="30"/>
      <c r="E189" s="44"/>
      <c r="F189" s="25"/>
      <c r="G189" s="8"/>
    </row>
    <row r="190" spans="1:7" s="68" customFormat="1" ht="15.95" customHeight="1" x14ac:dyDescent="0.2">
      <c r="A190" s="71" t="s">
        <v>66</v>
      </c>
      <c r="B190" s="23"/>
      <c r="C190" s="29"/>
      <c r="D190" s="9"/>
      <c r="E190" s="25"/>
      <c r="F190" s="25"/>
      <c r="G190" s="8"/>
    </row>
    <row r="191" spans="1:7" s="68" customFormat="1" ht="15.95" customHeight="1" x14ac:dyDescent="0.2">
      <c r="A191" s="23">
        <v>57000554</v>
      </c>
      <c r="B191" s="23">
        <v>590340</v>
      </c>
      <c r="C191" s="29"/>
      <c r="D191" s="9" t="s">
        <v>173</v>
      </c>
      <c r="E191" s="49">
        <v>91701</v>
      </c>
      <c r="F191" s="25">
        <v>91701</v>
      </c>
      <c r="G191" s="8"/>
    </row>
    <row r="192" spans="1:7" s="68" customFormat="1" ht="15.95" customHeight="1" x14ac:dyDescent="0.2">
      <c r="A192" s="23">
        <v>57000581</v>
      </c>
      <c r="B192" s="23">
        <v>591050</v>
      </c>
      <c r="C192" s="29"/>
      <c r="D192" s="9" t="s">
        <v>174</v>
      </c>
      <c r="E192" s="49">
        <v>3554</v>
      </c>
      <c r="F192" s="25">
        <f>113649+E192</f>
        <v>117203</v>
      </c>
      <c r="G192" s="8"/>
    </row>
    <row r="193" spans="1:9" s="68" customFormat="1" ht="15.95" customHeight="1" x14ac:dyDescent="0.2">
      <c r="A193" s="23">
        <v>57000587</v>
      </c>
      <c r="B193" s="23">
        <v>591520</v>
      </c>
      <c r="C193" s="29"/>
      <c r="D193" s="9" t="s">
        <v>175</v>
      </c>
      <c r="E193" s="49">
        <v>221974</v>
      </c>
      <c r="F193" s="25">
        <f>202418+E193</f>
        <v>424392</v>
      </c>
      <c r="G193" s="8"/>
    </row>
    <row r="194" spans="1:9" s="68" customFormat="1" ht="15.95" customHeight="1" x14ac:dyDescent="0.2">
      <c r="A194" s="23">
        <v>57100554</v>
      </c>
      <c r="B194" s="23">
        <v>546210</v>
      </c>
      <c r="C194" s="29"/>
      <c r="D194" s="9" t="s">
        <v>176</v>
      </c>
      <c r="E194" s="49">
        <v>4518</v>
      </c>
      <c r="F194" s="25">
        <f>E194</f>
        <v>4518</v>
      </c>
      <c r="G194" s="8"/>
    </row>
    <row r="195" spans="1:9" s="68" customFormat="1" ht="15.95" customHeight="1" x14ac:dyDescent="0.2">
      <c r="A195" s="23">
        <v>57300554</v>
      </c>
      <c r="B195" s="23">
        <v>534550</v>
      </c>
      <c r="C195" s="29"/>
      <c r="D195" s="9" t="s">
        <v>177</v>
      </c>
      <c r="E195" s="49">
        <v>1494</v>
      </c>
      <c r="F195" s="25">
        <f>19975+E195</f>
        <v>21469</v>
      </c>
    </row>
    <row r="196" spans="1:9" s="68" customFormat="1" ht="15.95" customHeight="1" x14ac:dyDescent="0.2">
      <c r="A196" s="23">
        <v>57500581</v>
      </c>
      <c r="B196" s="23">
        <v>591050</v>
      </c>
      <c r="C196" s="29"/>
      <c r="D196" s="9" t="s">
        <v>174</v>
      </c>
      <c r="E196" s="49">
        <v>5348</v>
      </c>
      <c r="F196" s="25">
        <f>15212+E196</f>
        <v>20560</v>
      </c>
      <c r="G196" s="8"/>
    </row>
    <row r="197" spans="1:9" s="68" customFormat="1" ht="15.95" customHeight="1" x14ac:dyDescent="0.2">
      <c r="A197" s="23">
        <v>57600554</v>
      </c>
      <c r="B197" s="23">
        <v>533100</v>
      </c>
      <c r="C197" s="29"/>
      <c r="D197" s="9" t="s">
        <v>178</v>
      </c>
      <c r="E197" s="49">
        <v>8075</v>
      </c>
      <c r="F197" s="25">
        <f>73000+E197</f>
        <v>81075</v>
      </c>
      <c r="G197" s="8"/>
    </row>
    <row r="198" spans="1:9" s="68" customFormat="1" ht="15.95" customHeight="1" x14ac:dyDescent="0.2">
      <c r="A198" s="23">
        <v>57700554</v>
      </c>
      <c r="B198" s="23">
        <v>534245</v>
      </c>
      <c r="C198" s="29"/>
      <c r="D198" s="9" t="s">
        <v>179</v>
      </c>
      <c r="E198" s="49">
        <v>233590</v>
      </c>
      <c r="F198" s="25">
        <f>E198</f>
        <v>233590</v>
      </c>
      <c r="G198" s="8"/>
    </row>
    <row r="199" spans="1:9" s="68" customFormat="1" ht="15.95" customHeight="1" x14ac:dyDescent="0.2">
      <c r="A199" s="23">
        <v>57700554</v>
      </c>
      <c r="B199" s="23">
        <v>534422</v>
      </c>
      <c r="C199" s="29"/>
      <c r="D199" s="9" t="s">
        <v>180</v>
      </c>
      <c r="E199" s="49">
        <v>22400</v>
      </c>
      <c r="F199" s="25">
        <f>E199</f>
        <v>22400</v>
      </c>
      <c r="G199" s="8"/>
    </row>
    <row r="200" spans="1:9" s="68" customFormat="1" ht="15.95" customHeight="1" x14ac:dyDescent="0.2">
      <c r="A200" s="23">
        <v>57700554</v>
      </c>
      <c r="B200" s="23">
        <v>534603</v>
      </c>
      <c r="C200" s="29"/>
      <c r="D200" s="9" t="s">
        <v>181</v>
      </c>
      <c r="E200" s="49">
        <v>22400</v>
      </c>
      <c r="F200" s="25">
        <f>E200</f>
        <v>22400</v>
      </c>
      <c r="G200" s="8"/>
    </row>
    <row r="201" spans="1:9" s="68" customFormat="1" ht="15.95" customHeight="1" x14ac:dyDescent="0.2">
      <c r="A201" s="23">
        <v>57700581</v>
      </c>
      <c r="B201" s="23">
        <v>591050</v>
      </c>
      <c r="C201" s="29"/>
      <c r="D201" s="9" t="s">
        <v>174</v>
      </c>
      <c r="E201" s="49">
        <v>46309</v>
      </c>
      <c r="F201" s="25">
        <f>E201</f>
        <v>46309</v>
      </c>
      <c r="G201" s="8"/>
    </row>
    <row r="202" spans="1:9" s="68" customFormat="1" ht="15.95" customHeight="1" x14ac:dyDescent="0.2">
      <c r="A202" s="23" t="s">
        <v>220</v>
      </c>
      <c r="B202" s="23" t="s">
        <v>221</v>
      </c>
      <c r="C202" s="36"/>
      <c r="D202" s="45" t="s">
        <v>178</v>
      </c>
      <c r="E202" s="37">
        <v>-85</v>
      </c>
      <c r="F202" s="49">
        <f>73000+E202</f>
        <v>72915</v>
      </c>
      <c r="G202" s="8"/>
    </row>
    <row r="203" spans="1:9" s="68" customFormat="1" ht="15.95" customHeight="1" x14ac:dyDescent="0.2">
      <c r="A203" s="67"/>
      <c r="C203" s="38"/>
      <c r="D203" s="90" t="s">
        <v>24</v>
      </c>
      <c r="E203" s="49">
        <f>SUM(E191:E202)</f>
        <v>661278</v>
      </c>
      <c r="F203" s="9"/>
      <c r="G203" s="8"/>
    </row>
    <row r="204" spans="1:9" ht="15.75" customHeight="1" x14ac:dyDescent="0.2">
      <c r="A204" s="71"/>
      <c r="B204" s="36"/>
      <c r="C204" s="36"/>
      <c r="D204" s="90"/>
      <c r="E204" s="49"/>
      <c r="F204" s="99"/>
      <c r="I204" s="66"/>
    </row>
    <row r="205" spans="1:9" ht="15.95" customHeight="1" thickBot="1" x14ac:dyDescent="0.25">
      <c r="A205" s="63"/>
      <c r="B205" s="5"/>
      <c r="C205" s="61"/>
      <c r="D205" s="64" t="s">
        <v>242</v>
      </c>
      <c r="E205" s="31">
        <f>E203</f>
        <v>661278</v>
      </c>
      <c r="F205" s="65"/>
    </row>
    <row r="206" spans="1:9" ht="15.95" customHeight="1" thickTop="1" x14ac:dyDescent="0.2">
      <c r="A206" s="71"/>
      <c r="B206" s="36"/>
      <c r="C206" s="36"/>
      <c r="D206" s="30"/>
      <c r="E206" s="44"/>
      <c r="F206" s="16"/>
      <c r="I206" s="66"/>
    </row>
    <row r="207" spans="1:9" ht="15.95" customHeight="1" x14ac:dyDescent="0.2">
      <c r="A207" s="67"/>
      <c r="B207" s="68"/>
      <c r="C207" s="38"/>
      <c r="D207" s="73" t="s">
        <v>131</v>
      </c>
      <c r="E207" s="44">
        <f>E188</f>
        <v>661278</v>
      </c>
      <c r="F207" s="9"/>
      <c r="I207" s="66"/>
    </row>
    <row r="208" spans="1:9" ht="15.95" customHeight="1" x14ac:dyDescent="0.2">
      <c r="A208" s="68"/>
      <c r="C208" s="9"/>
      <c r="D208" s="73" t="s">
        <v>132</v>
      </c>
      <c r="E208" s="44">
        <f>E203</f>
        <v>661278</v>
      </c>
      <c r="I208" s="66"/>
    </row>
    <row r="209" spans="1:9" ht="15.95" customHeight="1" x14ac:dyDescent="0.2">
      <c r="A209" s="68"/>
      <c r="C209" s="9"/>
      <c r="D209" s="73"/>
      <c r="E209" s="44"/>
      <c r="I209" s="66"/>
    </row>
    <row r="210" spans="1:9" ht="15.95" customHeight="1" x14ac:dyDescent="0.2">
      <c r="A210" s="68"/>
      <c r="C210" s="9"/>
      <c r="D210" s="73"/>
      <c r="E210" s="44"/>
      <c r="I210" s="66"/>
    </row>
    <row r="211" spans="1:9" ht="15.95" customHeight="1" x14ac:dyDescent="0.2">
      <c r="A211" s="2" t="s">
        <v>70</v>
      </c>
      <c r="B211" s="77"/>
      <c r="C211" s="77"/>
      <c r="D211" s="77"/>
      <c r="E211" s="11" t="s">
        <v>0</v>
      </c>
      <c r="F211" s="11" t="s">
        <v>1</v>
      </c>
      <c r="I211" s="66"/>
    </row>
    <row r="212" spans="1:9" ht="15.95" customHeight="1" x14ac:dyDescent="0.2">
      <c r="A212" s="78"/>
      <c r="B212" s="78"/>
      <c r="C212" s="78"/>
      <c r="D212" s="78"/>
      <c r="E212" s="14" t="s">
        <v>2</v>
      </c>
      <c r="F212" s="14" t="s">
        <v>3</v>
      </c>
      <c r="I212" s="66"/>
    </row>
    <row r="213" spans="1:9" ht="15.95" customHeight="1" x14ac:dyDescent="0.2">
      <c r="A213" s="36"/>
      <c r="B213" s="36"/>
      <c r="C213" s="36"/>
      <c r="D213" s="36"/>
      <c r="E213" s="16"/>
      <c r="F213" s="16"/>
      <c r="I213" s="66"/>
    </row>
    <row r="214" spans="1:9" ht="15.95" customHeight="1" x14ac:dyDescent="0.2">
      <c r="A214" s="92" t="s">
        <v>240</v>
      </c>
      <c r="B214" s="68"/>
      <c r="C214" s="9"/>
      <c r="F214" s="9"/>
      <c r="I214" s="66"/>
    </row>
    <row r="215" spans="1:9" ht="15.95" customHeight="1" x14ac:dyDescent="0.2">
      <c r="A215" s="92"/>
      <c r="B215" s="68"/>
      <c r="C215" s="9"/>
      <c r="F215" s="9"/>
      <c r="I215" s="66"/>
    </row>
    <row r="216" spans="1:9" ht="15.95" customHeight="1" x14ac:dyDescent="0.2">
      <c r="A216" s="87" t="s">
        <v>60</v>
      </c>
      <c r="I216" s="66"/>
    </row>
    <row r="217" spans="1:9" ht="15.75" customHeight="1" x14ac:dyDescent="0.2">
      <c r="A217" s="23">
        <v>5783870</v>
      </c>
      <c r="B217" s="23">
        <v>387035</v>
      </c>
      <c r="C217" s="29"/>
      <c r="D217" s="9" t="s">
        <v>182</v>
      </c>
      <c r="E217" s="49">
        <v>180068</v>
      </c>
      <c r="F217" s="49">
        <f>E217</f>
        <v>180068</v>
      </c>
      <c r="I217" s="66"/>
    </row>
    <row r="218" spans="1:9" ht="15.95" customHeight="1" x14ac:dyDescent="0.2">
      <c r="A218" s="23" t="s">
        <v>69</v>
      </c>
      <c r="B218" s="23">
        <v>361111</v>
      </c>
      <c r="D218" s="45" t="s">
        <v>226</v>
      </c>
      <c r="E218" s="37">
        <v>760</v>
      </c>
      <c r="F218" s="49">
        <f>E218</f>
        <v>760</v>
      </c>
      <c r="I218" s="66"/>
    </row>
    <row r="219" spans="1:9" ht="15.95" customHeight="1" x14ac:dyDescent="0.2">
      <c r="D219" s="45"/>
      <c r="E219" s="49">
        <f>SUM(E217:E218)</f>
        <v>180828</v>
      </c>
      <c r="F219" s="49"/>
      <c r="I219" s="66"/>
    </row>
    <row r="220" spans="1:9" ht="15.95" customHeight="1" x14ac:dyDescent="0.2">
      <c r="A220" s="89" t="s">
        <v>66</v>
      </c>
      <c r="C220" s="29"/>
      <c r="E220" s="49"/>
      <c r="F220" s="49"/>
      <c r="I220" s="66"/>
    </row>
    <row r="221" spans="1:9" ht="15.95" customHeight="1" x14ac:dyDescent="0.2">
      <c r="A221" s="23">
        <v>57800554</v>
      </c>
      <c r="B221" s="23">
        <v>534210</v>
      </c>
      <c r="C221" s="29"/>
      <c r="D221" s="9" t="s">
        <v>12</v>
      </c>
      <c r="E221" s="49">
        <v>132568</v>
      </c>
      <c r="F221" s="49">
        <f>E221</f>
        <v>132568</v>
      </c>
      <c r="I221" s="66"/>
    </row>
    <row r="222" spans="1:9" ht="15.95" customHeight="1" x14ac:dyDescent="0.2">
      <c r="A222" s="23">
        <v>57800554</v>
      </c>
      <c r="B222" s="23">
        <v>534360</v>
      </c>
      <c r="C222" s="29"/>
      <c r="D222" s="9" t="s">
        <v>183</v>
      </c>
      <c r="E222" s="49">
        <v>47500</v>
      </c>
      <c r="F222" s="49">
        <f>E222</f>
        <v>47500</v>
      </c>
      <c r="I222" s="66"/>
    </row>
    <row r="223" spans="1:9" ht="15.95" customHeight="1" x14ac:dyDescent="0.2">
      <c r="A223" s="23" t="s">
        <v>33</v>
      </c>
      <c r="B223" s="23">
        <v>591050</v>
      </c>
      <c r="D223" s="45" t="s">
        <v>174</v>
      </c>
      <c r="E223" s="49">
        <v>38</v>
      </c>
      <c r="F223" s="49">
        <f>E223</f>
        <v>38</v>
      </c>
      <c r="I223" s="66"/>
    </row>
    <row r="224" spans="1:9" ht="15.95" customHeight="1" x14ac:dyDescent="0.2">
      <c r="A224" s="23" t="s">
        <v>21</v>
      </c>
      <c r="B224" s="23">
        <v>534210</v>
      </c>
      <c r="D224" s="45" t="s">
        <v>12</v>
      </c>
      <c r="E224" s="37">
        <v>722</v>
      </c>
      <c r="F224" s="49">
        <f>E224</f>
        <v>722</v>
      </c>
      <c r="I224" s="66"/>
    </row>
    <row r="225" spans="1:9" ht="15.95" customHeight="1" x14ac:dyDescent="0.2">
      <c r="A225" s="100"/>
      <c r="B225" s="68"/>
      <c r="D225" s="90" t="s">
        <v>24</v>
      </c>
      <c r="E225" s="49">
        <f>SUBTOTAL(9,E221:E224)</f>
        <v>180828</v>
      </c>
      <c r="F225" s="9"/>
      <c r="I225" s="66"/>
    </row>
    <row r="226" spans="1:9" ht="15.95" customHeight="1" x14ac:dyDescent="0.2">
      <c r="A226" s="100"/>
      <c r="B226" s="68"/>
      <c r="D226" s="90"/>
      <c r="E226" s="49"/>
      <c r="F226" s="9"/>
      <c r="I226" s="66"/>
    </row>
    <row r="227" spans="1:9" ht="15.95" customHeight="1" thickBot="1" x14ac:dyDescent="0.25">
      <c r="A227" s="63"/>
      <c r="B227" s="5"/>
      <c r="C227" s="61"/>
      <c r="D227" s="64" t="s">
        <v>241</v>
      </c>
      <c r="E227" s="31">
        <f>E219</f>
        <v>180828</v>
      </c>
      <c r="F227" s="65"/>
    </row>
    <row r="228" spans="1:9" ht="15.95" customHeight="1" thickTop="1" x14ac:dyDescent="0.2">
      <c r="A228" s="67"/>
      <c r="B228" s="68"/>
      <c r="C228" s="38"/>
      <c r="E228" s="20"/>
      <c r="F228" s="9"/>
      <c r="I228" s="66"/>
    </row>
    <row r="229" spans="1:9" ht="15.75" customHeight="1" x14ac:dyDescent="0.2">
      <c r="A229" s="67"/>
      <c r="B229" s="68"/>
      <c r="C229" s="38"/>
      <c r="D229" s="73" t="s">
        <v>131</v>
      </c>
      <c r="E229" s="44">
        <f>E219</f>
        <v>180828</v>
      </c>
      <c r="F229" s="9"/>
      <c r="I229" s="66"/>
    </row>
    <row r="230" spans="1:9" ht="15.75" customHeight="1" x14ac:dyDescent="0.2">
      <c r="A230" s="68"/>
      <c r="C230" s="9"/>
      <c r="D230" s="73" t="s">
        <v>132</v>
      </c>
      <c r="E230" s="44">
        <f>E225</f>
        <v>180828</v>
      </c>
      <c r="I230" s="66"/>
    </row>
    <row r="231" spans="1:9" ht="15.75" customHeight="1" x14ac:dyDescent="0.2">
      <c r="A231" s="18"/>
      <c r="B231" s="5"/>
      <c r="C231" s="19"/>
      <c r="D231" s="63"/>
      <c r="E231" s="44"/>
      <c r="F231" s="49"/>
      <c r="I231" s="66"/>
    </row>
    <row r="232" spans="1:9" ht="15.75" customHeight="1" x14ac:dyDescent="0.2">
      <c r="A232" s="2" t="s">
        <v>71</v>
      </c>
      <c r="B232" s="77"/>
      <c r="C232" s="77"/>
      <c r="D232" s="77"/>
      <c r="E232" s="11" t="s">
        <v>0</v>
      </c>
      <c r="F232" s="11" t="s">
        <v>1</v>
      </c>
      <c r="I232" s="66"/>
    </row>
    <row r="233" spans="1:9" ht="15.75" customHeight="1" x14ac:dyDescent="0.2">
      <c r="A233" s="78"/>
      <c r="B233" s="78"/>
      <c r="C233" s="78"/>
      <c r="D233" s="78"/>
      <c r="E233" s="14" t="s">
        <v>2</v>
      </c>
      <c r="F233" s="14" t="s">
        <v>3</v>
      </c>
      <c r="I233" s="66"/>
    </row>
    <row r="234" spans="1:9" ht="15.75" customHeight="1" x14ac:dyDescent="0.2">
      <c r="A234" s="36"/>
      <c r="B234" s="36"/>
      <c r="C234" s="36"/>
      <c r="D234" s="36"/>
      <c r="E234" s="16"/>
      <c r="F234" s="16"/>
      <c r="I234" s="66"/>
    </row>
    <row r="235" spans="1:9" ht="15.95" customHeight="1" x14ac:dyDescent="0.2">
      <c r="A235" s="92" t="s">
        <v>240</v>
      </c>
      <c r="B235" s="19"/>
      <c r="C235" s="81"/>
      <c r="D235" s="82"/>
      <c r="E235" s="16"/>
      <c r="F235" s="16"/>
      <c r="I235" s="66"/>
    </row>
    <row r="236" spans="1:9" ht="15.95" customHeight="1" x14ac:dyDescent="0.2">
      <c r="A236" s="92"/>
      <c r="B236" s="19"/>
      <c r="C236" s="81"/>
      <c r="D236" s="82"/>
      <c r="E236" s="16"/>
      <c r="F236" s="16"/>
      <c r="I236" s="66"/>
    </row>
    <row r="237" spans="1:9" ht="15.95" customHeight="1" x14ac:dyDescent="0.2">
      <c r="A237" s="87" t="s">
        <v>60</v>
      </c>
      <c r="I237" s="66"/>
    </row>
    <row r="238" spans="1:9" ht="15.95" customHeight="1" x14ac:dyDescent="0.2">
      <c r="A238" s="42">
        <v>5793313</v>
      </c>
      <c r="B238" s="23">
        <v>331555</v>
      </c>
      <c r="D238" s="9" t="s">
        <v>81</v>
      </c>
      <c r="E238" s="25">
        <v>56790</v>
      </c>
      <c r="F238" s="25">
        <f>E238</f>
        <v>56790</v>
      </c>
      <c r="I238" s="66"/>
    </row>
    <row r="239" spans="1:9" ht="15.95" customHeight="1" x14ac:dyDescent="0.2">
      <c r="A239" s="42">
        <v>5793313</v>
      </c>
      <c r="B239" s="23">
        <v>331557</v>
      </c>
      <c r="D239" s="9" t="s">
        <v>184</v>
      </c>
      <c r="E239" s="25">
        <v>201688</v>
      </c>
      <c r="F239" s="25">
        <f>E239</f>
        <v>201688</v>
      </c>
      <c r="I239" s="66"/>
    </row>
    <row r="240" spans="1:9" ht="15.95" customHeight="1" x14ac:dyDescent="0.2">
      <c r="A240" s="42">
        <v>5793313</v>
      </c>
      <c r="B240" s="23">
        <v>331536</v>
      </c>
      <c r="D240" s="9" t="s">
        <v>185</v>
      </c>
      <c r="E240" s="37">
        <v>734</v>
      </c>
      <c r="F240" s="25">
        <f>E240</f>
        <v>734</v>
      </c>
      <c r="I240" s="66"/>
    </row>
    <row r="241" spans="1:9" ht="15.95" customHeight="1" x14ac:dyDescent="0.2">
      <c r="C241" s="29"/>
      <c r="D241" s="90" t="s">
        <v>24</v>
      </c>
      <c r="E241" s="49">
        <f>SUBTOTAL(9,E238:E240)</f>
        <v>259212</v>
      </c>
      <c r="I241" s="66"/>
    </row>
    <row r="242" spans="1:9" ht="15.75" customHeight="1" x14ac:dyDescent="0.2">
      <c r="A242" s="79"/>
      <c r="B242" s="79"/>
      <c r="C242" s="79"/>
      <c r="D242" s="79"/>
      <c r="E242" s="99"/>
      <c r="F242" s="16"/>
      <c r="I242" s="66"/>
    </row>
    <row r="243" spans="1:9" ht="15.95" customHeight="1" x14ac:dyDescent="0.2">
      <c r="A243" s="89" t="s">
        <v>66</v>
      </c>
      <c r="C243" s="29"/>
      <c r="E243" s="49"/>
      <c r="I243" s="66"/>
    </row>
    <row r="244" spans="1:9" ht="15.95" customHeight="1" x14ac:dyDescent="0.2">
      <c r="A244" s="42">
        <v>57900554</v>
      </c>
      <c r="B244" s="23">
        <v>534200</v>
      </c>
      <c r="D244" s="9" t="s">
        <v>186</v>
      </c>
      <c r="E244" s="49">
        <v>41291</v>
      </c>
      <c r="F244" s="25">
        <f>169500+E244</f>
        <v>210791</v>
      </c>
      <c r="I244" s="66"/>
    </row>
    <row r="245" spans="1:9" ht="15.75" customHeight="1" x14ac:dyDescent="0.2">
      <c r="A245" s="42">
        <v>57900554</v>
      </c>
      <c r="B245" s="23">
        <v>534210</v>
      </c>
      <c r="D245" s="9" t="s">
        <v>12</v>
      </c>
      <c r="E245" s="49">
        <v>72446</v>
      </c>
      <c r="F245" s="25">
        <f>E245</f>
        <v>72446</v>
      </c>
      <c r="I245" s="66"/>
    </row>
    <row r="246" spans="1:9" ht="15.95" customHeight="1" x14ac:dyDescent="0.2">
      <c r="A246" s="42">
        <v>57900554</v>
      </c>
      <c r="B246" s="23">
        <v>534340</v>
      </c>
      <c r="D246" s="9" t="s">
        <v>187</v>
      </c>
      <c r="E246" s="49">
        <v>45475</v>
      </c>
      <c r="F246" s="25">
        <f>70891+E246</f>
        <v>116366</v>
      </c>
      <c r="I246" s="66"/>
    </row>
    <row r="247" spans="1:9" ht="15.95" customHeight="1" x14ac:dyDescent="0.2">
      <c r="A247" s="42">
        <v>57900554</v>
      </c>
      <c r="B247" s="23">
        <v>534370</v>
      </c>
      <c r="D247" s="9" t="s">
        <v>188</v>
      </c>
      <c r="E247" s="37">
        <v>100000</v>
      </c>
      <c r="F247" s="25">
        <f>E247</f>
        <v>100000</v>
      </c>
    </row>
    <row r="248" spans="1:9" ht="15.95" customHeight="1" x14ac:dyDescent="0.2">
      <c r="A248" s="100"/>
      <c r="B248" s="68"/>
      <c r="D248" s="90" t="s">
        <v>24</v>
      </c>
      <c r="E248" s="49">
        <f>SUBTOTAL(9,E244:E247)</f>
        <v>259212</v>
      </c>
      <c r="F248" s="9"/>
    </row>
    <row r="249" spans="1:9" ht="15.95" customHeight="1" x14ac:dyDescent="0.2">
      <c r="A249" s="100"/>
      <c r="B249" s="68"/>
      <c r="D249" s="90"/>
      <c r="E249" s="49"/>
      <c r="F249" s="9"/>
      <c r="I249" s="66"/>
    </row>
    <row r="250" spans="1:9" ht="15.95" customHeight="1" thickBot="1" x14ac:dyDescent="0.25">
      <c r="A250" s="63"/>
      <c r="B250" s="5"/>
      <c r="C250" s="61"/>
      <c r="D250" s="64" t="s">
        <v>243</v>
      </c>
      <c r="E250" s="31">
        <f>E248</f>
        <v>259212</v>
      </c>
      <c r="F250" s="65"/>
    </row>
    <row r="251" spans="1:9" ht="15.95" customHeight="1" thickTop="1" x14ac:dyDescent="0.2">
      <c r="A251" s="67"/>
      <c r="B251" s="68"/>
      <c r="C251" s="38"/>
      <c r="E251" s="20"/>
      <c r="F251" s="9"/>
      <c r="I251" s="66"/>
    </row>
    <row r="252" spans="1:9" ht="15.95" customHeight="1" x14ac:dyDescent="0.2">
      <c r="A252" s="67"/>
      <c r="B252" s="68"/>
      <c r="C252" s="38"/>
      <c r="D252" s="30"/>
      <c r="E252" s="44"/>
      <c r="F252" s="9"/>
    </row>
    <row r="253" spans="1:9" ht="15.95" customHeight="1" x14ac:dyDescent="0.2">
      <c r="A253" s="67"/>
      <c r="B253" s="68"/>
      <c r="C253" s="38"/>
      <c r="D253" s="73" t="s">
        <v>131</v>
      </c>
      <c r="E253" s="44">
        <f>E241</f>
        <v>259212</v>
      </c>
      <c r="F253" s="9"/>
    </row>
    <row r="254" spans="1:9" ht="15.95" customHeight="1" x14ac:dyDescent="0.2">
      <c r="A254" s="68"/>
      <c r="C254" s="9"/>
      <c r="D254" s="73" t="s">
        <v>132</v>
      </c>
      <c r="E254" s="44">
        <f>E248</f>
        <v>259212</v>
      </c>
      <c r="F254" s="49"/>
    </row>
    <row r="255" spans="1:9" ht="15.95" customHeight="1" x14ac:dyDescent="0.2">
      <c r="A255" s="18"/>
      <c r="B255" s="5"/>
      <c r="C255" s="19"/>
      <c r="D255" s="63"/>
      <c r="E255" s="44"/>
      <c r="F255" s="49"/>
      <c r="G255" s="19"/>
    </row>
    <row r="256" spans="1:9" ht="15.95" customHeight="1" x14ac:dyDescent="0.2">
      <c r="A256" s="2" t="s">
        <v>44</v>
      </c>
      <c r="B256" s="77"/>
      <c r="C256" s="77"/>
      <c r="D256" s="77"/>
      <c r="E256" s="11" t="s">
        <v>0</v>
      </c>
      <c r="F256" s="11" t="s">
        <v>1</v>
      </c>
      <c r="G256" s="65"/>
    </row>
    <row r="257" spans="1:8" ht="15.95" customHeight="1" x14ac:dyDescent="0.2">
      <c r="A257" s="78"/>
      <c r="B257" s="78"/>
      <c r="C257" s="78"/>
      <c r="D257" s="78"/>
      <c r="E257" s="14" t="s">
        <v>2</v>
      </c>
      <c r="F257" s="14" t="s">
        <v>3</v>
      </c>
    </row>
    <row r="258" spans="1:8" ht="15.95" customHeight="1" x14ac:dyDescent="0.2">
      <c r="A258" s="36"/>
      <c r="B258" s="36"/>
      <c r="C258" s="36"/>
      <c r="D258" s="36"/>
      <c r="E258" s="16"/>
      <c r="F258" s="16"/>
    </row>
    <row r="259" spans="1:8" ht="15.95" customHeight="1" x14ac:dyDescent="0.2">
      <c r="A259" s="93" t="s">
        <v>231</v>
      </c>
      <c r="B259" s="68"/>
      <c r="C259" s="9"/>
      <c r="F259" s="9"/>
    </row>
    <row r="260" spans="1:8" ht="15.95" customHeight="1" x14ac:dyDescent="0.2">
      <c r="A260" s="17"/>
      <c r="B260" s="68"/>
      <c r="C260" s="9"/>
      <c r="F260" s="9"/>
    </row>
    <row r="261" spans="1:8" ht="15.95" customHeight="1" x14ac:dyDescent="0.2">
      <c r="A261" s="87" t="s">
        <v>60</v>
      </c>
    </row>
    <row r="262" spans="1:8" ht="15.95" customHeight="1" x14ac:dyDescent="0.2">
      <c r="A262" s="23" t="s">
        <v>61</v>
      </c>
      <c r="B262" s="23" t="s">
        <v>49</v>
      </c>
      <c r="C262" s="29"/>
      <c r="D262" s="9" t="s">
        <v>232</v>
      </c>
      <c r="E262" s="37">
        <f>E312</f>
        <v>1124451</v>
      </c>
      <c r="F262" s="25">
        <f>E262</f>
        <v>1124451</v>
      </c>
    </row>
    <row r="263" spans="1:8" ht="15.95" customHeight="1" x14ac:dyDescent="0.2">
      <c r="C263" s="29"/>
      <c r="D263" s="90" t="s">
        <v>40</v>
      </c>
      <c r="E263" s="49">
        <f>SUBTOTAL(9,E262:E262)</f>
        <v>1124451</v>
      </c>
    </row>
    <row r="264" spans="1:8" ht="15.95" customHeight="1" x14ac:dyDescent="0.2">
      <c r="A264" s="89" t="s">
        <v>66</v>
      </c>
      <c r="C264" s="29"/>
      <c r="E264" s="49"/>
    </row>
    <row r="265" spans="1:8" ht="15.95" customHeight="1" x14ac:dyDescent="0.2">
      <c r="A265" s="63" t="s">
        <v>94</v>
      </c>
      <c r="C265" s="29"/>
      <c r="E265" s="49"/>
    </row>
    <row r="266" spans="1:8" ht="15.95" customHeight="1" x14ac:dyDescent="0.2">
      <c r="A266" s="5" t="s">
        <v>95</v>
      </c>
      <c r="B266" s="23" t="s">
        <v>46</v>
      </c>
      <c r="C266" s="29"/>
      <c r="D266" s="9" t="s">
        <v>47</v>
      </c>
      <c r="E266" s="49">
        <v>2189</v>
      </c>
      <c r="F266" s="25">
        <v>102328.14</v>
      </c>
    </row>
    <row r="267" spans="1:8" ht="15.95" customHeight="1" x14ac:dyDescent="0.2">
      <c r="A267" s="5" t="s">
        <v>95</v>
      </c>
      <c r="B267" s="23" t="s">
        <v>96</v>
      </c>
      <c r="C267" s="29"/>
      <c r="D267" s="9" t="s">
        <v>97</v>
      </c>
      <c r="E267" s="37">
        <v>7040</v>
      </c>
      <c r="F267" s="25">
        <v>243879.56</v>
      </c>
    </row>
    <row r="268" spans="1:8" ht="15.95" customHeight="1" x14ac:dyDescent="0.2">
      <c r="A268" s="89"/>
      <c r="C268" s="29"/>
      <c r="D268" s="90" t="s">
        <v>24</v>
      </c>
      <c r="E268" s="49">
        <f>SUBTOTAL(9,E266:E267)</f>
        <v>9229</v>
      </c>
    </row>
    <row r="269" spans="1:8" ht="15.95" customHeight="1" x14ac:dyDescent="0.2">
      <c r="A269" s="38" t="s">
        <v>34</v>
      </c>
      <c r="B269" s="39"/>
      <c r="C269" s="40"/>
      <c r="D269" s="41"/>
      <c r="E269" s="49"/>
      <c r="H269" s="61"/>
    </row>
    <row r="270" spans="1:8" ht="15.95" customHeight="1" x14ac:dyDescent="0.2">
      <c r="A270" s="23" t="s">
        <v>5</v>
      </c>
      <c r="B270" s="23" t="s">
        <v>62</v>
      </c>
      <c r="D270" s="9" t="s">
        <v>63</v>
      </c>
      <c r="E270" s="49">
        <v>17833</v>
      </c>
      <c r="F270" s="25">
        <v>142832.56</v>
      </c>
    </row>
    <row r="271" spans="1:8" ht="15.75" customHeight="1" x14ac:dyDescent="0.2">
      <c r="A271" s="23" t="s">
        <v>5</v>
      </c>
      <c r="B271" s="23" t="s">
        <v>46</v>
      </c>
      <c r="D271" s="9" t="s">
        <v>47</v>
      </c>
      <c r="E271" s="37">
        <v>14121</v>
      </c>
      <c r="F271" s="25">
        <v>114120.75</v>
      </c>
    </row>
    <row r="272" spans="1:8" ht="15.75" customHeight="1" x14ac:dyDescent="0.2">
      <c r="A272" s="24"/>
      <c r="D272" s="90" t="s">
        <v>24</v>
      </c>
      <c r="E272" s="49">
        <f>SUBTOTAL(9,E270:E271)</f>
        <v>31954</v>
      </c>
    </row>
    <row r="273" spans="1:6" ht="15.95" customHeight="1" x14ac:dyDescent="0.2">
      <c r="A273" s="38" t="s">
        <v>78</v>
      </c>
      <c r="D273" s="90"/>
      <c r="E273" s="49"/>
    </row>
    <row r="274" spans="1:6" ht="15.95" customHeight="1" x14ac:dyDescent="0.2">
      <c r="A274" s="23" t="s">
        <v>79</v>
      </c>
      <c r="B274" s="23" t="s">
        <v>56</v>
      </c>
      <c r="D274" s="45" t="s">
        <v>74</v>
      </c>
      <c r="E274" s="37">
        <v>83</v>
      </c>
      <c r="F274" s="25">
        <v>390082.25</v>
      </c>
    </row>
    <row r="275" spans="1:6" ht="15.95" customHeight="1" x14ac:dyDescent="0.2">
      <c r="A275" s="24"/>
      <c r="D275" s="90" t="s">
        <v>24</v>
      </c>
      <c r="E275" s="49">
        <f>SUBTOTAL(9,E274)</f>
        <v>83</v>
      </c>
    </row>
    <row r="276" spans="1:6" ht="15.95" customHeight="1" x14ac:dyDescent="0.2">
      <c r="A276" s="38" t="s">
        <v>35</v>
      </c>
      <c r="B276" s="39"/>
      <c r="C276" s="40"/>
      <c r="D276" s="41"/>
      <c r="E276" s="49"/>
    </row>
    <row r="277" spans="1:6" ht="15.95" customHeight="1" x14ac:dyDescent="0.2">
      <c r="A277" s="23" t="s">
        <v>6</v>
      </c>
      <c r="B277" s="23">
        <v>531060</v>
      </c>
      <c r="C277" s="40"/>
      <c r="D277" s="41" t="s">
        <v>63</v>
      </c>
      <c r="E277" s="49">
        <v>76260</v>
      </c>
      <c r="F277" s="25">
        <v>76260</v>
      </c>
    </row>
    <row r="278" spans="1:6" ht="15.95" customHeight="1" x14ac:dyDescent="0.2">
      <c r="A278" s="23" t="s">
        <v>6</v>
      </c>
      <c r="B278" s="23">
        <v>534000</v>
      </c>
      <c r="C278" s="40"/>
      <c r="D278" s="41" t="s">
        <v>51</v>
      </c>
      <c r="E278" s="49">
        <v>460</v>
      </c>
      <c r="F278" s="25">
        <v>1281860</v>
      </c>
    </row>
    <row r="279" spans="1:6" ht="15.95" customHeight="1" x14ac:dyDescent="0.2">
      <c r="A279" s="23" t="s">
        <v>6</v>
      </c>
      <c r="B279" s="23">
        <v>546150</v>
      </c>
      <c r="C279" s="40"/>
      <c r="D279" s="41" t="s">
        <v>118</v>
      </c>
      <c r="E279" s="49">
        <v>49645</v>
      </c>
      <c r="F279" s="25">
        <v>1249645</v>
      </c>
    </row>
    <row r="280" spans="1:6" ht="15.95" customHeight="1" x14ac:dyDescent="0.2">
      <c r="A280" s="23" t="s">
        <v>6</v>
      </c>
      <c r="B280" s="23" t="s">
        <v>14</v>
      </c>
      <c r="D280" s="9" t="s">
        <v>15</v>
      </c>
      <c r="E280" s="37">
        <v>94538</v>
      </c>
      <c r="F280" s="25">
        <v>410837.03</v>
      </c>
    </row>
    <row r="281" spans="1:6" ht="15.95" customHeight="1" x14ac:dyDescent="0.2">
      <c r="A281" s="24"/>
      <c r="D281" s="90" t="s">
        <v>24</v>
      </c>
      <c r="E281" s="49">
        <f>SUBTOTAL(9,E276:E280)</f>
        <v>220903</v>
      </c>
    </row>
    <row r="282" spans="1:6" ht="15.95" customHeight="1" x14ac:dyDescent="0.2">
      <c r="A282" s="38" t="s">
        <v>36</v>
      </c>
      <c r="E282" s="49"/>
    </row>
    <row r="283" spans="1:6" ht="15.95" customHeight="1" x14ac:dyDescent="0.2">
      <c r="A283" s="23" t="s">
        <v>7</v>
      </c>
      <c r="B283" s="23" t="s">
        <v>62</v>
      </c>
      <c r="D283" s="9" t="s">
        <v>63</v>
      </c>
      <c r="E283" s="49">
        <v>5501</v>
      </c>
      <c r="F283" s="25">
        <v>27500.799999999999</v>
      </c>
    </row>
    <row r="284" spans="1:6" ht="15.95" customHeight="1" x14ac:dyDescent="0.2">
      <c r="A284" s="23" t="s">
        <v>7</v>
      </c>
      <c r="B284" s="23" t="s">
        <v>46</v>
      </c>
      <c r="D284" s="9" t="s">
        <v>47</v>
      </c>
      <c r="E284" s="49">
        <v>12805</v>
      </c>
      <c r="F284" s="25">
        <v>477704.7</v>
      </c>
    </row>
    <row r="285" spans="1:6" ht="15.95" customHeight="1" x14ac:dyDescent="0.2">
      <c r="A285" s="23" t="s">
        <v>7</v>
      </c>
      <c r="B285" s="23" t="s">
        <v>50</v>
      </c>
      <c r="D285" s="9" t="s">
        <v>51</v>
      </c>
      <c r="E285" s="49">
        <v>538</v>
      </c>
      <c r="F285" s="25">
        <v>63338</v>
      </c>
    </row>
    <row r="286" spans="1:6" ht="15.95" customHeight="1" x14ac:dyDescent="0.2">
      <c r="A286" s="23" t="s">
        <v>7</v>
      </c>
      <c r="B286" s="23" t="s">
        <v>98</v>
      </c>
      <c r="D286" s="9" t="s">
        <v>99</v>
      </c>
      <c r="E286" s="49">
        <v>1939</v>
      </c>
      <c r="F286" s="25">
        <v>233038.96</v>
      </c>
    </row>
    <row r="287" spans="1:6" ht="15.95" customHeight="1" x14ac:dyDescent="0.2">
      <c r="A287" s="23" t="s">
        <v>7</v>
      </c>
      <c r="B287" s="23" t="s">
        <v>54</v>
      </c>
      <c r="D287" s="9" t="s">
        <v>55</v>
      </c>
      <c r="E287" s="49">
        <v>5895</v>
      </c>
      <c r="F287" s="25">
        <v>35895</v>
      </c>
    </row>
    <row r="288" spans="1:6" ht="15.95" customHeight="1" x14ac:dyDescent="0.2">
      <c r="A288" s="23" t="s">
        <v>7</v>
      </c>
      <c r="B288" s="23" t="s">
        <v>64</v>
      </c>
      <c r="D288" s="9" t="s">
        <v>119</v>
      </c>
      <c r="E288" s="49">
        <v>57367</v>
      </c>
      <c r="F288" s="25">
        <v>352765.46</v>
      </c>
    </row>
    <row r="289" spans="1:6" ht="15.95" customHeight="1" x14ac:dyDescent="0.2">
      <c r="A289" s="23" t="s">
        <v>7</v>
      </c>
      <c r="B289" s="23" t="s">
        <v>18</v>
      </c>
      <c r="D289" s="9" t="s">
        <v>17</v>
      </c>
      <c r="E289" s="49">
        <v>17761</v>
      </c>
      <c r="F289" s="25">
        <v>227027.5</v>
      </c>
    </row>
    <row r="290" spans="1:6" ht="15.95" customHeight="1" x14ac:dyDescent="0.2">
      <c r="A290" s="23" t="s">
        <v>7</v>
      </c>
      <c r="B290" s="23" t="s">
        <v>14</v>
      </c>
      <c r="D290" s="9" t="s">
        <v>15</v>
      </c>
      <c r="E290" s="37">
        <v>137097</v>
      </c>
      <c r="F290" s="25">
        <v>743835.81</v>
      </c>
    </row>
    <row r="291" spans="1:6" ht="15.95" customHeight="1" x14ac:dyDescent="0.2">
      <c r="A291" s="24"/>
      <c r="D291" s="90" t="s">
        <v>24</v>
      </c>
      <c r="E291" s="49">
        <f>SUBTOTAL(9,E283:E290)</f>
        <v>238903</v>
      </c>
    </row>
    <row r="292" spans="1:6" ht="15.95" customHeight="1" x14ac:dyDescent="0.2">
      <c r="A292" s="38" t="s">
        <v>37</v>
      </c>
    </row>
    <row r="293" spans="1:6" ht="15.95" customHeight="1" x14ac:dyDescent="0.2">
      <c r="A293" s="23" t="s">
        <v>8</v>
      </c>
      <c r="B293" s="42" t="s">
        <v>14</v>
      </c>
      <c r="C293" s="9"/>
      <c r="D293" s="9" t="s">
        <v>15</v>
      </c>
      <c r="E293" s="49">
        <v>90114</v>
      </c>
      <c r="F293" s="25">
        <v>660713.26</v>
      </c>
    </row>
    <row r="294" spans="1:6" ht="15.95" customHeight="1" x14ac:dyDescent="0.2">
      <c r="A294" s="38"/>
      <c r="D294" s="90" t="s">
        <v>24</v>
      </c>
      <c r="E294" s="101">
        <f>SUBTOTAL(9,E293:E293)</f>
        <v>90114</v>
      </c>
    </row>
    <row r="295" spans="1:6" ht="15.95" customHeight="1" x14ac:dyDescent="0.2">
      <c r="A295" s="38"/>
      <c r="D295" s="30"/>
      <c r="E295" s="44"/>
    </row>
    <row r="296" spans="1:6" ht="15.95" customHeight="1" x14ac:dyDescent="0.2">
      <c r="A296" s="4" t="s">
        <v>44</v>
      </c>
      <c r="B296" s="54"/>
      <c r="C296" s="55"/>
      <c r="D296" s="56"/>
      <c r="E296" s="11" t="s">
        <v>0</v>
      </c>
      <c r="F296" s="11" t="s">
        <v>1</v>
      </c>
    </row>
    <row r="297" spans="1:6" ht="15.95" customHeight="1" x14ac:dyDescent="0.2">
      <c r="A297" s="57" t="s">
        <v>41</v>
      </c>
      <c r="B297" s="58"/>
      <c r="C297" s="59"/>
      <c r="D297" s="59"/>
      <c r="E297" s="14" t="s">
        <v>2</v>
      </c>
      <c r="F297" s="14" t="s">
        <v>3</v>
      </c>
    </row>
    <row r="298" spans="1:6" ht="15.95" customHeight="1" x14ac:dyDescent="0.2">
      <c r="A298" s="61"/>
      <c r="B298" s="5"/>
      <c r="C298" s="19"/>
      <c r="D298" s="19"/>
      <c r="E298" s="16"/>
      <c r="F298" s="16"/>
    </row>
    <row r="299" spans="1:6" ht="15.95" customHeight="1" x14ac:dyDescent="0.2">
      <c r="A299" s="38" t="s">
        <v>38</v>
      </c>
    </row>
    <row r="300" spans="1:6" ht="15.95" customHeight="1" x14ac:dyDescent="0.2">
      <c r="A300" s="23" t="s">
        <v>9</v>
      </c>
      <c r="B300" s="23" t="s">
        <v>46</v>
      </c>
      <c r="D300" s="9" t="s">
        <v>47</v>
      </c>
      <c r="E300" s="25">
        <v>219870</v>
      </c>
      <c r="F300" s="25">
        <v>282129.49</v>
      </c>
    </row>
    <row r="301" spans="1:6" ht="15.95" customHeight="1" x14ac:dyDescent="0.2">
      <c r="A301" s="23" t="s">
        <v>9</v>
      </c>
      <c r="B301" s="23" t="s">
        <v>50</v>
      </c>
      <c r="D301" s="9" t="s">
        <v>51</v>
      </c>
      <c r="E301" s="25">
        <v>11076</v>
      </c>
      <c r="F301" s="25">
        <v>65396</v>
      </c>
    </row>
    <row r="302" spans="1:6" ht="15.95" customHeight="1" x14ac:dyDescent="0.2">
      <c r="A302" s="23" t="s">
        <v>9</v>
      </c>
      <c r="B302" s="42">
        <v>549170</v>
      </c>
      <c r="D302" s="9" t="s">
        <v>80</v>
      </c>
      <c r="E302" s="25">
        <v>16430</v>
      </c>
      <c r="F302" s="25">
        <v>330429.82</v>
      </c>
    </row>
    <row r="303" spans="1:6" ht="15.95" customHeight="1" x14ac:dyDescent="0.2">
      <c r="A303" s="23" t="s">
        <v>9</v>
      </c>
      <c r="B303" s="42">
        <v>552220</v>
      </c>
      <c r="D303" s="9" t="s">
        <v>74</v>
      </c>
      <c r="E303" s="25">
        <v>2649</v>
      </c>
      <c r="F303" s="25">
        <v>102648.94</v>
      </c>
    </row>
    <row r="304" spans="1:6" ht="15.95" customHeight="1" x14ac:dyDescent="0.2">
      <c r="A304" s="23" t="s">
        <v>9</v>
      </c>
      <c r="B304" s="42">
        <v>564000</v>
      </c>
      <c r="D304" s="9" t="s">
        <v>15</v>
      </c>
      <c r="E304" s="37">
        <v>243994</v>
      </c>
      <c r="F304" s="25">
        <v>905492.11</v>
      </c>
    </row>
    <row r="305" spans="1:7" ht="15.95" customHeight="1" x14ac:dyDescent="0.2">
      <c r="A305" s="38"/>
      <c r="D305" s="90" t="s">
        <v>24</v>
      </c>
      <c r="E305" s="49">
        <f>SUBTOTAL(9,E300:E304)</f>
        <v>494019</v>
      </c>
    </row>
    <row r="306" spans="1:7" ht="15.95" customHeight="1" x14ac:dyDescent="0.2">
      <c r="A306" s="38" t="s">
        <v>120</v>
      </c>
      <c r="B306" s="5"/>
      <c r="C306" s="19"/>
      <c r="D306" s="19"/>
      <c r="E306" s="16"/>
      <c r="F306" s="16"/>
    </row>
    <row r="307" spans="1:7" ht="15.95" customHeight="1" x14ac:dyDescent="0.2">
      <c r="A307" s="5" t="s">
        <v>121</v>
      </c>
      <c r="B307" s="5" t="s">
        <v>122</v>
      </c>
      <c r="C307" s="19"/>
      <c r="D307" s="19" t="s">
        <v>123</v>
      </c>
      <c r="E307" s="25">
        <v>2675</v>
      </c>
      <c r="F307" s="25">
        <v>72675</v>
      </c>
    </row>
    <row r="308" spans="1:7" ht="15.95" customHeight="1" x14ac:dyDescent="0.2">
      <c r="A308" s="5" t="s">
        <v>121</v>
      </c>
      <c r="B308" s="5" t="s">
        <v>98</v>
      </c>
      <c r="C308" s="19"/>
      <c r="D308" s="19" t="s">
        <v>99</v>
      </c>
      <c r="E308" s="25">
        <v>15670</v>
      </c>
      <c r="F308" s="25">
        <v>15670</v>
      </c>
    </row>
    <row r="309" spans="1:7" ht="15.95" customHeight="1" x14ac:dyDescent="0.2">
      <c r="A309" s="5" t="s">
        <v>121</v>
      </c>
      <c r="B309" s="5" t="s">
        <v>14</v>
      </c>
      <c r="C309" s="19"/>
      <c r="D309" s="19" t="s">
        <v>15</v>
      </c>
      <c r="E309" s="37">
        <v>20901</v>
      </c>
      <c r="F309" s="25">
        <v>20900.310000000001</v>
      </c>
    </row>
    <row r="310" spans="1:7" ht="15.95" customHeight="1" x14ac:dyDescent="0.2">
      <c r="A310" s="5"/>
      <c r="B310" s="5"/>
      <c r="C310" s="19"/>
      <c r="D310" s="90" t="s">
        <v>24</v>
      </c>
      <c r="E310" s="49">
        <f>SUBTOTAL(9,E307:E309)</f>
        <v>39246</v>
      </c>
      <c r="F310" s="16"/>
    </row>
    <row r="311" spans="1:7" ht="15.95" customHeight="1" x14ac:dyDescent="0.2">
      <c r="A311" s="61"/>
      <c r="B311" s="5"/>
      <c r="C311" s="19"/>
      <c r="D311" s="19"/>
      <c r="E311" s="16"/>
      <c r="F311" s="16"/>
    </row>
    <row r="312" spans="1:7" ht="15.95" customHeight="1" thickBot="1" x14ac:dyDescent="0.25">
      <c r="D312" s="64" t="s">
        <v>68</v>
      </c>
      <c r="E312" s="31">
        <f>SUBTOTAL(9,E266:E309)</f>
        <v>1124451</v>
      </c>
    </row>
    <row r="313" spans="1:7" ht="15.95" customHeight="1" thickTop="1" x14ac:dyDescent="0.2"/>
    <row r="314" spans="1:7" ht="15.95" customHeight="1" x14ac:dyDescent="0.2">
      <c r="A314" s="92" t="s">
        <v>240</v>
      </c>
      <c r="B314" s="68"/>
      <c r="C314" s="9"/>
      <c r="F314" s="9"/>
    </row>
    <row r="315" spans="1:7" ht="15.95" customHeight="1" x14ac:dyDescent="0.2">
      <c r="A315" s="17"/>
      <c r="B315" s="68"/>
      <c r="C315" s="9"/>
      <c r="F315" s="9"/>
    </row>
    <row r="316" spans="1:7" ht="15.75" customHeight="1" x14ac:dyDescent="0.2">
      <c r="A316" s="75" t="s">
        <v>244</v>
      </c>
      <c r="C316" s="9"/>
      <c r="D316" s="30"/>
      <c r="E316" s="44"/>
      <c r="G316" s="9"/>
    </row>
    <row r="317" spans="1:7" ht="15.95" customHeight="1" x14ac:dyDescent="0.2">
      <c r="A317" s="74"/>
      <c r="C317" s="9"/>
      <c r="D317" s="30"/>
      <c r="E317" s="44"/>
    </row>
    <row r="318" spans="1:7" ht="15.95" customHeight="1" x14ac:dyDescent="0.2">
      <c r="A318" s="87" t="s">
        <v>158</v>
      </c>
      <c r="C318" s="9"/>
      <c r="D318" s="30"/>
      <c r="E318" s="44"/>
    </row>
    <row r="319" spans="1:7" ht="15.95" customHeight="1" x14ac:dyDescent="0.2">
      <c r="A319" s="68">
        <v>94100536</v>
      </c>
      <c r="B319" s="23" t="s">
        <v>159</v>
      </c>
      <c r="C319" s="9"/>
      <c r="D319" s="45" t="s">
        <v>160</v>
      </c>
      <c r="E319" s="49">
        <v>-32934</v>
      </c>
      <c r="F319" s="25">
        <f>944000+E319</f>
        <v>911066</v>
      </c>
    </row>
    <row r="320" spans="1:7" ht="15.95" customHeight="1" x14ac:dyDescent="0.2">
      <c r="A320" s="68">
        <v>94100536</v>
      </c>
      <c r="B320" s="23" t="s">
        <v>161</v>
      </c>
      <c r="C320" s="9"/>
      <c r="D320" s="45" t="s">
        <v>162</v>
      </c>
      <c r="E320" s="37">
        <v>32934</v>
      </c>
      <c r="F320" s="25">
        <f>673050+E320</f>
        <v>705984</v>
      </c>
    </row>
    <row r="321" spans="1:6" ht="15.95" customHeight="1" x14ac:dyDescent="0.2">
      <c r="A321" s="68"/>
      <c r="C321" s="9"/>
      <c r="D321" s="90" t="s">
        <v>24</v>
      </c>
      <c r="E321" s="49">
        <f>SUBTOTAL(9,E319:E320)</f>
        <v>0</v>
      </c>
    </row>
    <row r="322" spans="1:6" ht="11.25" customHeight="1" x14ac:dyDescent="0.2">
      <c r="A322" s="61"/>
      <c r="B322" s="5"/>
      <c r="C322" s="19"/>
      <c r="D322" s="19"/>
      <c r="E322" s="16"/>
      <c r="F322" s="16"/>
    </row>
    <row r="323" spans="1:6" ht="15.95" customHeight="1" thickBot="1" x14ac:dyDescent="0.25">
      <c r="D323" s="64" t="s">
        <v>245</v>
      </c>
      <c r="E323" s="31">
        <f>E321</f>
        <v>0</v>
      </c>
    </row>
    <row r="324" spans="1:6" ht="11.25" customHeight="1" thickTop="1" x14ac:dyDescent="0.2">
      <c r="A324" s="68"/>
      <c r="C324" s="9"/>
      <c r="D324" s="30"/>
      <c r="E324" s="44"/>
    </row>
    <row r="325" spans="1:6" ht="15.95" customHeight="1" x14ac:dyDescent="0.2">
      <c r="A325" s="38"/>
      <c r="D325" s="73" t="s">
        <v>131</v>
      </c>
      <c r="E325" s="44">
        <f>E263</f>
        <v>1124451</v>
      </c>
    </row>
    <row r="326" spans="1:6" ht="15.95" customHeight="1" x14ac:dyDescent="0.2">
      <c r="A326" s="38"/>
      <c r="D326" s="73" t="s">
        <v>132</v>
      </c>
      <c r="E326" s="44">
        <f>E268+E272+E275+E281+E291+E294+E305+E310+E321</f>
        <v>1124451</v>
      </c>
    </row>
    <row r="327" spans="1:6" ht="15.95" customHeight="1" x14ac:dyDescent="0.2">
      <c r="A327" s="58"/>
      <c r="B327" s="58"/>
      <c r="C327" s="57"/>
      <c r="D327" s="84"/>
      <c r="E327" s="80"/>
      <c r="F327" s="37"/>
    </row>
    <row r="328" spans="1:6" ht="15.95" customHeight="1" x14ac:dyDescent="0.2">
      <c r="A328" s="2" t="s">
        <v>39</v>
      </c>
      <c r="B328" s="77"/>
      <c r="C328" s="77"/>
      <c r="D328" s="77"/>
      <c r="E328" s="11" t="s">
        <v>0</v>
      </c>
      <c r="F328" s="11" t="s">
        <v>1</v>
      </c>
    </row>
    <row r="329" spans="1:6" ht="15.95" customHeight="1" x14ac:dyDescent="0.2">
      <c r="A329" s="78"/>
      <c r="B329" s="78"/>
      <c r="C329" s="78"/>
      <c r="D329" s="78"/>
      <c r="E329" s="14" t="s">
        <v>2</v>
      </c>
      <c r="F329" s="14" t="s">
        <v>3</v>
      </c>
    </row>
    <row r="330" spans="1:6" ht="9.75" customHeight="1" x14ac:dyDescent="0.2">
      <c r="A330" s="36"/>
      <c r="B330" s="36"/>
      <c r="C330" s="36"/>
      <c r="D330" s="36"/>
      <c r="E330" s="16"/>
      <c r="F330" s="16"/>
    </row>
    <row r="331" spans="1:6" ht="15.95" customHeight="1" x14ac:dyDescent="0.2">
      <c r="A331" s="93" t="s">
        <v>231</v>
      </c>
      <c r="B331" s="68"/>
      <c r="C331" s="9"/>
      <c r="F331" s="9"/>
    </row>
    <row r="332" spans="1:6" ht="12" customHeight="1" x14ac:dyDescent="0.2">
      <c r="A332" s="85"/>
      <c r="B332" s="68"/>
      <c r="C332" s="9"/>
      <c r="F332" s="9"/>
    </row>
    <row r="333" spans="1:6" ht="15.95" customHeight="1" x14ac:dyDescent="0.2">
      <c r="A333" s="87" t="s">
        <v>60</v>
      </c>
    </row>
    <row r="334" spans="1:6" ht="15.95" customHeight="1" x14ac:dyDescent="0.2">
      <c r="A334" s="23" t="s">
        <v>65</v>
      </c>
      <c r="B334" s="23" t="s">
        <v>49</v>
      </c>
      <c r="C334" s="29"/>
      <c r="D334" s="9" t="s">
        <v>232</v>
      </c>
      <c r="E334" s="102">
        <v>62514</v>
      </c>
      <c r="F334" s="25">
        <f>E334</f>
        <v>62514</v>
      </c>
    </row>
    <row r="335" spans="1:6" ht="15.95" customHeight="1" x14ac:dyDescent="0.2">
      <c r="C335" s="29"/>
      <c r="D335" s="90" t="s">
        <v>40</v>
      </c>
      <c r="E335" s="49">
        <f>SUBTOTAL(9,E334:E334)</f>
        <v>62514</v>
      </c>
    </row>
    <row r="336" spans="1:6" ht="15.95" customHeight="1" x14ac:dyDescent="0.2">
      <c r="A336" s="89" t="s">
        <v>66</v>
      </c>
      <c r="C336" s="29"/>
      <c r="E336" s="49"/>
    </row>
    <row r="337" spans="1:6" ht="15.95" customHeight="1" x14ac:dyDescent="0.2">
      <c r="A337" s="23" t="s">
        <v>10</v>
      </c>
      <c r="B337" s="23" t="s">
        <v>46</v>
      </c>
      <c r="D337" s="9" t="s">
        <v>47</v>
      </c>
      <c r="E337" s="49">
        <v>56695</v>
      </c>
      <c r="F337" s="25">
        <v>166695</v>
      </c>
    </row>
    <row r="338" spans="1:6" ht="15.95" customHeight="1" x14ac:dyDescent="0.2">
      <c r="A338" s="23" t="s">
        <v>10</v>
      </c>
      <c r="B338" s="23" t="s">
        <v>129</v>
      </c>
      <c r="D338" s="9" t="s">
        <v>130</v>
      </c>
      <c r="E338" s="49">
        <v>1290</v>
      </c>
      <c r="F338" s="25">
        <v>23789.31</v>
      </c>
    </row>
    <row r="339" spans="1:6" ht="15.95" customHeight="1" x14ac:dyDescent="0.2">
      <c r="A339" s="23" t="s">
        <v>10</v>
      </c>
      <c r="B339" s="23" t="s">
        <v>18</v>
      </c>
      <c r="D339" s="9" t="s">
        <v>17</v>
      </c>
      <c r="E339" s="37">
        <v>4529</v>
      </c>
      <c r="F339" s="25">
        <v>13528.56</v>
      </c>
    </row>
    <row r="340" spans="1:6" ht="15.95" customHeight="1" x14ac:dyDescent="0.2">
      <c r="D340" s="90" t="s">
        <v>24</v>
      </c>
      <c r="E340" s="49">
        <f>SUBTOTAL(9,E337:E339)</f>
        <v>62514</v>
      </c>
      <c r="F340" s="9"/>
    </row>
    <row r="341" spans="1:6" ht="15.95" customHeight="1" x14ac:dyDescent="0.2">
      <c r="D341" s="30"/>
      <c r="E341" s="44"/>
      <c r="F341" s="9"/>
    </row>
    <row r="342" spans="1:6" ht="15.95" customHeight="1" thickBot="1" x14ac:dyDescent="0.25">
      <c r="D342" s="64" t="s">
        <v>230</v>
      </c>
      <c r="E342" s="31">
        <f>E340</f>
        <v>62514</v>
      </c>
    </row>
    <row r="343" spans="1:6" ht="15.95" customHeight="1" thickTop="1" x14ac:dyDescent="0.2">
      <c r="A343" s="2" t="s">
        <v>39</v>
      </c>
      <c r="B343" s="77"/>
      <c r="C343" s="77"/>
      <c r="D343" s="77"/>
      <c r="E343" s="11" t="s">
        <v>0</v>
      </c>
      <c r="F343" s="11" t="s">
        <v>1</v>
      </c>
    </row>
    <row r="344" spans="1:6" ht="15.95" customHeight="1" x14ac:dyDescent="0.2">
      <c r="A344" s="83" t="s">
        <v>229</v>
      </c>
      <c r="B344" s="78"/>
      <c r="C344" s="78"/>
      <c r="D344" s="78"/>
      <c r="E344" s="14" t="s">
        <v>2</v>
      </c>
      <c r="F344" s="14" t="s">
        <v>3</v>
      </c>
    </row>
    <row r="345" spans="1:6" ht="15.95" customHeight="1" x14ac:dyDescent="0.2">
      <c r="D345" s="30"/>
      <c r="E345" s="44"/>
      <c r="F345" s="9"/>
    </row>
    <row r="346" spans="1:6" ht="15.95" customHeight="1" x14ac:dyDescent="0.2">
      <c r="A346" s="92" t="s">
        <v>240</v>
      </c>
      <c r="B346" s="68"/>
      <c r="C346" s="9"/>
      <c r="F346" s="9"/>
    </row>
    <row r="347" spans="1:6" ht="15.95" customHeight="1" x14ac:dyDescent="0.2">
      <c r="A347" s="17"/>
      <c r="B347" s="68"/>
      <c r="C347" s="9"/>
      <c r="F347" s="9"/>
    </row>
    <row r="348" spans="1:6" ht="15.95" customHeight="1" x14ac:dyDescent="0.2">
      <c r="A348" s="72" t="s">
        <v>246</v>
      </c>
      <c r="C348" s="9"/>
      <c r="D348" s="30"/>
      <c r="E348" s="44"/>
    </row>
    <row r="349" spans="1:6" ht="15.95" customHeight="1" x14ac:dyDescent="0.2">
      <c r="A349" s="74"/>
      <c r="C349" s="9"/>
      <c r="D349" s="30"/>
      <c r="E349" s="44"/>
    </row>
    <row r="350" spans="1:6" ht="15.95" customHeight="1" x14ac:dyDescent="0.2">
      <c r="A350" s="22" t="s">
        <v>158</v>
      </c>
      <c r="C350" s="9"/>
      <c r="D350" s="30"/>
      <c r="E350" s="44"/>
    </row>
    <row r="351" spans="1:6" ht="15.95" customHeight="1" x14ac:dyDescent="0.2">
      <c r="A351" s="68">
        <v>58200541</v>
      </c>
      <c r="B351" s="23" t="s">
        <v>159</v>
      </c>
      <c r="C351" s="9"/>
      <c r="D351" s="45" t="s">
        <v>160</v>
      </c>
      <c r="E351" s="49">
        <v>13755</v>
      </c>
      <c r="F351" s="25">
        <f>0+E351</f>
        <v>13755</v>
      </c>
    </row>
    <row r="352" spans="1:6" ht="15.95" customHeight="1" x14ac:dyDescent="0.2">
      <c r="A352" s="68">
        <v>58200541</v>
      </c>
      <c r="B352" s="23" t="s">
        <v>138</v>
      </c>
      <c r="C352" s="9"/>
      <c r="D352" s="45" t="s">
        <v>139</v>
      </c>
      <c r="E352" s="37">
        <v>-13755</v>
      </c>
      <c r="F352" s="25">
        <f>41657+E352</f>
        <v>27902</v>
      </c>
    </row>
    <row r="353" spans="1:6" ht="15.95" customHeight="1" x14ac:dyDescent="0.2">
      <c r="A353" s="68"/>
      <c r="C353" s="9"/>
      <c r="D353" s="90" t="s">
        <v>24</v>
      </c>
      <c r="E353" s="49">
        <f>SUBTOTAL(9,E351:E352)</f>
        <v>0</v>
      </c>
    </row>
    <row r="354" spans="1:6" ht="11.25" customHeight="1" x14ac:dyDescent="0.2">
      <c r="A354" s="61"/>
      <c r="B354" s="5"/>
      <c r="C354" s="19"/>
      <c r="D354" s="19"/>
      <c r="E354" s="16"/>
      <c r="F354" s="16"/>
    </row>
    <row r="355" spans="1:6" ht="15.95" customHeight="1" thickBot="1" x14ac:dyDescent="0.25">
      <c r="D355" s="64" t="s">
        <v>247</v>
      </c>
      <c r="E355" s="31">
        <f>E353</f>
        <v>0</v>
      </c>
    </row>
    <row r="356" spans="1:6" ht="11.25" customHeight="1" thickTop="1" x14ac:dyDescent="0.2">
      <c r="A356" s="68"/>
      <c r="C356" s="9"/>
      <c r="D356" s="30"/>
      <c r="E356" s="44"/>
    </row>
    <row r="357" spans="1:6" ht="15.95" customHeight="1" x14ac:dyDescent="0.2">
      <c r="A357" s="38"/>
      <c r="E357" s="44"/>
    </row>
    <row r="358" spans="1:6" ht="15.95" customHeight="1" x14ac:dyDescent="0.2">
      <c r="D358" s="73" t="s">
        <v>131</v>
      </c>
      <c r="E358" s="44">
        <f>E335</f>
        <v>62514</v>
      </c>
    </row>
    <row r="359" spans="1:6" ht="15.95" customHeight="1" x14ac:dyDescent="0.2">
      <c r="D359" s="73" t="s">
        <v>133</v>
      </c>
      <c r="E359" s="44">
        <f>E340+E353</f>
        <v>62514</v>
      </c>
    </row>
    <row r="360" spans="1:6" ht="15.95" customHeight="1" x14ac:dyDescent="0.2">
      <c r="D360" s="73"/>
      <c r="E360" s="44"/>
    </row>
    <row r="361" spans="1:6" ht="15.95" customHeight="1" x14ac:dyDescent="0.2">
      <c r="A361" s="2" t="s">
        <v>87</v>
      </c>
      <c r="B361" s="77"/>
      <c r="C361" s="77"/>
      <c r="D361" s="77"/>
      <c r="E361" s="11" t="s">
        <v>0</v>
      </c>
      <c r="F361" s="11" t="s">
        <v>1</v>
      </c>
    </row>
    <row r="362" spans="1:6" ht="15.95" customHeight="1" x14ac:dyDescent="0.2">
      <c r="A362" s="78"/>
      <c r="B362" s="78"/>
      <c r="C362" s="78"/>
      <c r="D362" s="78"/>
      <c r="E362" s="14" t="s">
        <v>2</v>
      </c>
      <c r="F362" s="14" t="s">
        <v>3</v>
      </c>
    </row>
    <row r="363" spans="1:6" ht="15.95" customHeight="1" x14ac:dyDescent="0.2">
      <c r="A363" s="36"/>
      <c r="B363" s="36"/>
      <c r="C363" s="36"/>
      <c r="D363" s="36"/>
      <c r="E363" s="16"/>
      <c r="F363" s="16"/>
    </row>
    <row r="364" spans="1:6" ht="15.95" customHeight="1" x14ac:dyDescent="0.2">
      <c r="A364" s="92" t="s">
        <v>240</v>
      </c>
      <c r="B364" s="68"/>
      <c r="C364" s="9"/>
      <c r="F364" s="9"/>
    </row>
    <row r="365" spans="1:6" ht="15.95" customHeight="1" x14ac:dyDescent="0.2">
      <c r="A365" s="68"/>
      <c r="B365" s="68"/>
      <c r="C365" s="68"/>
      <c r="D365" s="30"/>
      <c r="E365" s="44"/>
    </row>
    <row r="366" spans="1:6" ht="15.95" customHeight="1" x14ac:dyDescent="0.2">
      <c r="A366" s="74" t="s">
        <v>248</v>
      </c>
      <c r="C366" s="9"/>
      <c r="D366" s="30"/>
      <c r="E366" s="44"/>
    </row>
    <row r="367" spans="1:6" ht="15.95" customHeight="1" x14ac:dyDescent="0.2">
      <c r="A367" s="74"/>
      <c r="C367" s="9"/>
      <c r="D367" s="30"/>
      <c r="E367" s="44"/>
    </row>
    <row r="368" spans="1:6" ht="15.95" customHeight="1" x14ac:dyDescent="0.2">
      <c r="A368" s="87" t="s">
        <v>60</v>
      </c>
    </row>
    <row r="369" spans="1:6" ht="15.95" customHeight="1" x14ac:dyDescent="0.2">
      <c r="A369" s="23" t="s">
        <v>163</v>
      </c>
      <c r="B369" s="23" t="s">
        <v>225</v>
      </c>
      <c r="C369" s="29"/>
      <c r="D369" s="9" t="s">
        <v>164</v>
      </c>
      <c r="E369" s="102">
        <v>717</v>
      </c>
      <c r="F369" s="25">
        <f>20000+E369</f>
        <v>20717</v>
      </c>
    </row>
    <row r="370" spans="1:6" ht="15.95" customHeight="1" x14ac:dyDescent="0.2">
      <c r="C370" s="29"/>
      <c r="D370" s="90" t="s">
        <v>40</v>
      </c>
      <c r="E370" s="49">
        <f>SUBTOTAL(9,E369:E369)</f>
        <v>717</v>
      </c>
    </row>
    <row r="371" spans="1:6" ht="15.95" customHeight="1" x14ac:dyDescent="0.2">
      <c r="A371" s="87" t="s">
        <v>158</v>
      </c>
      <c r="C371" s="9"/>
      <c r="D371" s="90"/>
      <c r="E371" s="49"/>
    </row>
    <row r="372" spans="1:6" ht="15.95" customHeight="1" x14ac:dyDescent="0.2">
      <c r="A372" s="68">
        <v>12200513</v>
      </c>
      <c r="B372" s="23" t="s">
        <v>159</v>
      </c>
      <c r="C372" s="9"/>
      <c r="D372" s="45" t="s">
        <v>160</v>
      </c>
      <c r="E372" s="37">
        <v>717</v>
      </c>
      <c r="F372" s="25">
        <f>15000+E372</f>
        <v>15717</v>
      </c>
    </row>
    <row r="373" spans="1:6" ht="15.95" customHeight="1" x14ac:dyDescent="0.2">
      <c r="A373" s="68"/>
      <c r="C373" s="9"/>
      <c r="D373" s="90" t="s">
        <v>24</v>
      </c>
      <c r="E373" s="49">
        <f>SUBTOTAL(9,E372)</f>
        <v>717</v>
      </c>
    </row>
    <row r="374" spans="1:6" ht="11.25" customHeight="1" x14ac:dyDescent="0.2">
      <c r="A374" s="61"/>
      <c r="B374" s="5"/>
      <c r="C374" s="19"/>
      <c r="D374" s="19"/>
      <c r="E374" s="16"/>
      <c r="F374" s="16"/>
    </row>
    <row r="375" spans="1:6" ht="15.95" customHeight="1" thickBot="1" x14ac:dyDescent="0.25">
      <c r="D375" s="64" t="s">
        <v>247</v>
      </c>
      <c r="E375" s="31">
        <f>E373</f>
        <v>717</v>
      </c>
    </row>
    <row r="376" spans="1:6" ht="11.25" customHeight="1" thickTop="1" x14ac:dyDescent="0.2">
      <c r="A376" s="68"/>
      <c r="C376" s="9"/>
      <c r="D376" s="30"/>
      <c r="E376" s="44"/>
    </row>
    <row r="377" spans="1:6" ht="15.95" customHeight="1" x14ac:dyDescent="0.2">
      <c r="A377" s="71"/>
      <c r="B377" s="68"/>
      <c r="C377" s="68"/>
      <c r="D377" s="30"/>
      <c r="E377" s="49"/>
    </row>
    <row r="378" spans="1:6" ht="15.95" customHeight="1" x14ac:dyDescent="0.2">
      <c r="A378" s="68"/>
      <c r="B378" s="68"/>
      <c r="C378" s="68"/>
      <c r="D378" s="73" t="s">
        <v>131</v>
      </c>
      <c r="E378" s="44">
        <f>E370</f>
        <v>717</v>
      </c>
    </row>
    <row r="379" spans="1:6" ht="15.95" customHeight="1" x14ac:dyDescent="0.2">
      <c r="A379" s="68"/>
      <c r="B379" s="68"/>
      <c r="C379" s="68"/>
      <c r="D379" s="73" t="s">
        <v>133</v>
      </c>
      <c r="E379" s="44">
        <f>E373</f>
        <v>717</v>
      </c>
    </row>
    <row r="380" spans="1:6" ht="15.95" customHeight="1" x14ac:dyDescent="0.2">
      <c r="A380" s="22"/>
      <c r="B380" s="68"/>
      <c r="C380" s="68"/>
      <c r="D380" s="30"/>
      <c r="E380" s="49"/>
    </row>
    <row r="381" spans="1:6" ht="15.95" customHeight="1" x14ac:dyDescent="0.2">
      <c r="A381" s="2" t="s">
        <v>82</v>
      </c>
      <c r="B381" s="77"/>
      <c r="C381" s="77"/>
      <c r="D381" s="77"/>
      <c r="E381" s="11" t="s">
        <v>0</v>
      </c>
      <c r="F381" s="11" t="s">
        <v>1</v>
      </c>
    </row>
    <row r="382" spans="1:6" ht="15.95" customHeight="1" x14ac:dyDescent="0.2">
      <c r="A382" s="78"/>
      <c r="B382" s="78"/>
      <c r="C382" s="78"/>
      <c r="D382" s="78"/>
      <c r="E382" s="14" t="s">
        <v>2</v>
      </c>
      <c r="F382" s="14" t="s">
        <v>3</v>
      </c>
    </row>
    <row r="383" spans="1:6" ht="15.95" customHeight="1" x14ac:dyDescent="0.2">
      <c r="A383" s="36"/>
      <c r="B383" s="36"/>
      <c r="C383" s="36"/>
      <c r="D383" s="36"/>
      <c r="E383" s="16"/>
      <c r="F383" s="16"/>
    </row>
    <row r="384" spans="1:6" ht="15.95" customHeight="1" x14ac:dyDescent="0.2">
      <c r="A384" s="1" t="s">
        <v>89</v>
      </c>
      <c r="D384" s="30"/>
      <c r="E384" s="44"/>
    </row>
    <row r="385" spans="1:6" ht="15.95" customHeight="1" x14ac:dyDescent="0.2">
      <c r="A385" s="47"/>
      <c r="D385" s="30"/>
      <c r="E385" s="44"/>
    </row>
    <row r="386" spans="1:6" ht="15.95" customHeight="1" x14ac:dyDescent="0.2">
      <c r="A386" s="22" t="s">
        <v>222</v>
      </c>
      <c r="D386" s="30"/>
      <c r="E386" s="44"/>
    </row>
    <row r="387" spans="1:6" ht="15.95" customHeight="1" x14ac:dyDescent="0.2">
      <c r="A387" s="24" t="s">
        <v>249</v>
      </c>
      <c r="D387" s="30"/>
      <c r="E387" s="44"/>
    </row>
    <row r="388" spans="1:6" ht="15.95" customHeight="1" x14ac:dyDescent="0.2">
      <c r="A388" s="24"/>
      <c r="D388" s="30"/>
      <c r="E388" s="44"/>
    </row>
    <row r="389" spans="1:6" ht="15.95" customHeight="1" x14ac:dyDescent="0.2">
      <c r="A389" s="89" t="s">
        <v>60</v>
      </c>
      <c r="D389" s="30"/>
      <c r="E389" s="44"/>
    </row>
    <row r="390" spans="1:6" ht="15.95" customHeight="1" x14ac:dyDescent="0.2">
      <c r="A390" s="23" t="s">
        <v>85</v>
      </c>
      <c r="B390" s="23" t="s">
        <v>144</v>
      </c>
      <c r="C390" s="23" t="s">
        <v>140</v>
      </c>
      <c r="D390" s="98" t="s">
        <v>142</v>
      </c>
      <c r="E390" s="37">
        <v>9400</v>
      </c>
      <c r="F390" s="25">
        <f>0+E390</f>
        <v>9400</v>
      </c>
    </row>
    <row r="391" spans="1:6" ht="15.95" customHeight="1" x14ac:dyDescent="0.2">
      <c r="A391" s="9"/>
      <c r="B391" s="9"/>
      <c r="C391" s="9"/>
      <c r="D391" s="97" t="s">
        <v>24</v>
      </c>
      <c r="E391" s="49">
        <f>SUBTOTAL(9,E390)</f>
        <v>9400</v>
      </c>
    </row>
    <row r="392" spans="1:6" ht="15.95" customHeight="1" x14ac:dyDescent="0.2">
      <c r="A392" s="87" t="s">
        <v>83</v>
      </c>
      <c r="D392" s="19"/>
      <c r="E392" s="49"/>
    </row>
    <row r="393" spans="1:6" ht="15.95" customHeight="1" x14ac:dyDescent="0.2">
      <c r="A393" s="23" t="s">
        <v>86</v>
      </c>
      <c r="B393" s="23" t="s">
        <v>145</v>
      </c>
      <c r="C393" s="23" t="s">
        <v>140</v>
      </c>
      <c r="D393" s="98" t="s">
        <v>141</v>
      </c>
      <c r="E393" s="37">
        <v>9400</v>
      </c>
      <c r="F393" s="25">
        <f>20158.23+E393</f>
        <v>29558.23</v>
      </c>
    </row>
    <row r="394" spans="1:6" ht="15.95" customHeight="1" x14ac:dyDescent="0.2">
      <c r="A394" s="68"/>
      <c r="B394" s="68"/>
      <c r="C394" s="68"/>
      <c r="D394" s="97" t="s">
        <v>24</v>
      </c>
      <c r="E394" s="49">
        <f>SUBTOTAL(9,E393:E393)</f>
        <v>9400</v>
      </c>
    </row>
    <row r="395" spans="1:6" ht="15.95" customHeight="1" x14ac:dyDescent="0.2">
      <c r="A395" s="68"/>
      <c r="B395" s="68"/>
      <c r="C395" s="68"/>
      <c r="D395" s="30"/>
      <c r="E395" s="44"/>
    </row>
    <row r="396" spans="1:6" ht="15.95" customHeight="1" x14ac:dyDescent="0.2">
      <c r="A396" s="22" t="s">
        <v>223</v>
      </c>
      <c r="D396" s="30"/>
      <c r="E396" s="44"/>
    </row>
    <row r="397" spans="1:6" ht="15.95" customHeight="1" x14ac:dyDescent="0.2">
      <c r="A397" s="24" t="s">
        <v>249</v>
      </c>
      <c r="D397" s="30"/>
      <c r="E397" s="44"/>
    </row>
    <row r="398" spans="1:6" ht="15.95" customHeight="1" x14ac:dyDescent="0.2">
      <c r="A398" s="24"/>
      <c r="D398" s="30"/>
      <c r="E398" s="44"/>
    </row>
    <row r="399" spans="1:6" ht="15.95" customHeight="1" x14ac:dyDescent="0.2">
      <c r="A399" s="89" t="s">
        <v>60</v>
      </c>
      <c r="D399" s="30"/>
      <c r="E399" s="44"/>
    </row>
    <row r="400" spans="1:6" ht="15.95" customHeight="1" x14ac:dyDescent="0.2">
      <c r="A400" s="23" t="s">
        <v>85</v>
      </c>
      <c r="B400" s="23" t="s">
        <v>144</v>
      </c>
      <c r="C400" s="23" t="s">
        <v>143</v>
      </c>
      <c r="D400" s="45" t="s">
        <v>142</v>
      </c>
      <c r="E400" s="37">
        <v>9400</v>
      </c>
      <c r="F400" s="25">
        <f>793.06+E400</f>
        <v>10193.06</v>
      </c>
    </row>
    <row r="401" spans="1:6" ht="15.95" customHeight="1" x14ac:dyDescent="0.2">
      <c r="A401" s="9"/>
      <c r="B401" s="9"/>
      <c r="C401" s="9"/>
      <c r="D401" s="90" t="s">
        <v>24</v>
      </c>
      <c r="E401" s="49">
        <f>SUBTOTAL(9,E400)</f>
        <v>9400</v>
      </c>
    </row>
    <row r="402" spans="1:6" ht="15.95" customHeight="1" x14ac:dyDescent="0.2">
      <c r="A402" s="87" t="s">
        <v>83</v>
      </c>
      <c r="E402" s="49"/>
    </row>
    <row r="403" spans="1:6" ht="15.95" customHeight="1" x14ac:dyDescent="0.2">
      <c r="A403" s="23" t="s">
        <v>86</v>
      </c>
      <c r="B403" s="23" t="s">
        <v>145</v>
      </c>
      <c r="C403" s="23" t="s">
        <v>143</v>
      </c>
      <c r="D403" s="45" t="s">
        <v>141</v>
      </c>
      <c r="E403" s="37">
        <v>9400</v>
      </c>
      <c r="F403" s="25">
        <f>2445.48+E403</f>
        <v>11845.48</v>
      </c>
    </row>
    <row r="404" spans="1:6" ht="15.95" customHeight="1" x14ac:dyDescent="0.2">
      <c r="A404" s="68"/>
      <c r="B404" s="68"/>
      <c r="C404" s="68"/>
      <c r="D404" s="90" t="s">
        <v>24</v>
      </c>
      <c r="E404" s="49">
        <f>SUBTOTAL(9,E403:E403)</f>
        <v>9400</v>
      </c>
    </row>
    <row r="405" spans="1:6" ht="15.95" customHeight="1" x14ac:dyDescent="0.2">
      <c r="A405" s="68"/>
      <c r="B405" s="68"/>
      <c r="C405" s="68"/>
      <c r="D405" s="30"/>
      <c r="E405" s="44"/>
    </row>
    <row r="406" spans="1:6" ht="15.95" customHeight="1" x14ac:dyDescent="0.2">
      <c r="A406" s="1" t="s">
        <v>198</v>
      </c>
      <c r="B406" s="68"/>
      <c r="C406" s="68"/>
      <c r="D406" s="30"/>
      <c r="E406" s="44"/>
    </row>
    <row r="407" spans="1:6" ht="15.95" customHeight="1" x14ac:dyDescent="0.2">
      <c r="A407" s="68"/>
      <c r="B407" s="68"/>
      <c r="C407" s="68"/>
      <c r="D407" s="30"/>
      <c r="E407" s="44"/>
    </row>
    <row r="408" spans="1:6" ht="15.95" customHeight="1" x14ac:dyDescent="0.2">
      <c r="A408" s="22" t="s">
        <v>224</v>
      </c>
      <c r="D408" s="30"/>
      <c r="E408" s="44"/>
    </row>
    <row r="409" spans="1:6" ht="15.95" customHeight="1" x14ac:dyDescent="0.2">
      <c r="A409" s="24" t="s">
        <v>206</v>
      </c>
      <c r="D409" s="30"/>
      <c r="E409" s="44"/>
    </row>
    <row r="410" spans="1:6" ht="15.95" customHeight="1" x14ac:dyDescent="0.2">
      <c r="A410" s="24"/>
      <c r="D410" s="30"/>
      <c r="E410" s="44"/>
    </row>
    <row r="411" spans="1:6" ht="15.95" customHeight="1" x14ac:dyDescent="0.2">
      <c r="A411" s="89" t="s">
        <v>60</v>
      </c>
      <c r="D411" s="30"/>
      <c r="E411" s="44"/>
    </row>
    <row r="412" spans="1:6" ht="15.95" customHeight="1" x14ac:dyDescent="0.2">
      <c r="A412" s="23" t="s">
        <v>199</v>
      </c>
      <c r="B412" s="23" t="s">
        <v>200</v>
      </c>
      <c r="C412" s="23" t="s">
        <v>201</v>
      </c>
      <c r="D412" s="45" t="s">
        <v>208</v>
      </c>
      <c r="E412" s="37">
        <v>-700000</v>
      </c>
      <c r="F412" s="25">
        <v>0</v>
      </c>
    </row>
    <row r="413" spans="1:6" ht="15.95" customHeight="1" x14ac:dyDescent="0.2">
      <c r="A413" s="9"/>
      <c r="B413" s="9"/>
      <c r="C413" s="9"/>
      <c r="D413" s="90" t="s">
        <v>24</v>
      </c>
      <c r="E413" s="49">
        <f>SUBTOTAL(9,E412)</f>
        <v>-700000</v>
      </c>
    </row>
    <row r="414" spans="1:6" ht="15.95" customHeight="1" x14ac:dyDescent="0.2">
      <c r="A414" s="87" t="s">
        <v>83</v>
      </c>
      <c r="E414" s="49"/>
    </row>
    <row r="415" spans="1:6" ht="15.95" customHeight="1" x14ac:dyDescent="0.2">
      <c r="A415" s="23" t="s">
        <v>202</v>
      </c>
      <c r="B415" s="23" t="s">
        <v>84</v>
      </c>
      <c r="C415" s="23" t="s">
        <v>201</v>
      </c>
      <c r="D415" s="45" t="s">
        <v>203</v>
      </c>
      <c r="E415" s="49">
        <v>-640000</v>
      </c>
      <c r="F415" s="25">
        <v>0</v>
      </c>
    </row>
    <row r="416" spans="1:6" ht="15.95" customHeight="1" x14ac:dyDescent="0.2">
      <c r="A416" s="23" t="s">
        <v>202</v>
      </c>
      <c r="B416" s="23" t="s">
        <v>204</v>
      </c>
      <c r="C416" s="23" t="s">
        <v>201</v>
      </c>
      <c r="D416" s="45" t="s">
        <v>205</v>
      </c>
      <c r="E416" s="37">
        <v>-60000</v>
      </c>
      <c r="F416" s="25">
        <v>0</v>
      </c>
    </row>
    <row r="417" spans="1:6" ht="15.95" customHeight="1" x14ac:dyDescent="0.2">
      <c r="A417" s="68"/>
      <c r="B417" s="68"/>
      <c r="C417" s="68"/>
      <c r="D417" s="90" t="s">
        <v>24</v>
      </c>
      <c r="E417" s="49">
        <f>SUBTOTAL(9,E415:E416)</f>
        <v>-700000</v>
      </c>
    </row>
    <row r="418" spans="1:6" ht="15.95" customHeight="1" x14ac:dyDescent="0.2">
      <c r="A418" s="22" t="s">
        <v>215</v>
      </c>
      <c r="D418" s="90"/>
      <c r="E418" s="49"/>
    </row>
    <row r="419" spans="1:6" ht="15.95" customHeight="1" x14ac:dyDescent="0.2">
      <c r="A419" s="24" t="s">
        <v>251</v>
      </c>
      <c r="D419" s="90"/>
      <c r="E419" s="49"/>
    </row>
    <row r="420" spans="1:6" ht="15.95" customHeight="1" x14ac:dyDescent="0.2">
      <c r="A420" s="24"/>
      <c r="D420" s="90"/>
      <c r="E420" s="49"/>
    </row>
    <row r="421" spans="1:6" ht="15.95" customHeight="1" x14ac:dyDescent="0.2">
      <c r="A421" s="89" t="s">
        <v>60</v>
      </c>
      <c r="D421" s="90"/>
      <c r="E421" s="49"/>
    </row>
    <row r="422" spans="1:6" ht="15.95" customHeight="1" x14ac:dyDescent="0.2">
      <c r="A422" s="23" t="s">
        <v>199</v>
      </c>
      <c r="B422" s="23" t="s">
        <v>200</v>
      </c>
      <c r="C422" s="23" t="s">
        <v>207</v>
      </c>
      <c r="D422" s="45" t="s">
        <v>228</v>
      </c>
      <c r="E422" s="37">
        <v>700000</v>
      </c>
      <c r="F422" s="25">
        <f>1084962.53+E422</f>
        <v>1784962.53</v>
      </c>
    </row>
    <row r="423" spans="1:6" ht="15.95" customHeight="1" x14ac:dyDescent="0.2">
      <c r="A423" s="9"/>
      <c r="B423" s="9"/>
      <c r="C423" s="9"/>
      <c r="D423" s="90" t="s">
        <v>24</v>
      </c>
      <c r="E423" s="49">
        <f>SUBTOTAL(9,E422)</f>
        <v>700000</v>
      </c>
    </row>
    <row r="424" spans="1:6" ht="15.95" customHeight="1" x14ac:dyDescent="0.2">
      <c r="A424" s="87" t="s">
        <v>83</v>
      </c>
      <c r="E424" s="49"/>
    </row>
    <row r="425" spans="1:6" ht="15.95" customHeight="1" x14ac:dyDescent="0.2">
      <c r="A425" s="23" t="s">
        <v>209</v>
      </c>
      <c r="B425" s="23" t="s">
        <v>210</v>
      </c>
      <c r="C425" s="23" t="s">
        <v>207</v>
      </c>
      <c r="D425" s="45" t="s">
        <v>211</v>
      </c>
      <c r="E425" s="37">
        <v>700000</v>
      </c>
      <c r="F425" s="25">
        <f>1084962.53+E425</f>
        <v>1784962.53</v>
      </c>
    </row>
    <row r="426" spans="1:6" ht="15.95" customHeight="1" x14ac:dyDescent="0.2">
      <c r="A426" s="68"/>
      <c r="B426" s="68"/>
      <c r="C426" s="68"/>
      <c r="D426" s="90" t="s">
        <v>24</v>
      </c>
      <c r="E426" s="49">
        <f>SUBTOTAL(9,E425:E425)</f>
        <v>700000</v>
      </c>
    </row>
    <row r="427" spans="1:6" ht="15.95" customHeight="1" x14ac:dyDescent="0.2">
      <c r="A427" s="4" t="s">
        <v>82</v>
      </c>
      <c r="B427" s="54"/>
      <c r="C427" s="55"/>
      <c r="D427" s="56"/>
      <c r="E427" s="11" t="s">
        <v>0</v>
      </c>
      <c r="F427" s="11" t="s">
        <v>1</v>
      </c>
    </row>
    <row r="428" spans="1:6" ht="15.95" customHeight="1" x14ac:dyDescent="0.2">
      <c r="A428" s="57" t="s">
        <v>41</v>
      </c>
      <c r="B428" s="58"/>
      <c r="C428" s="59"/>
      <c r="D428" s="59"/>
      <c r="E428" s="14" t="s">
        <v>2</v>
      </c>
      <c r="F428" s="14" t="s">
        <v>3</v>
      </c>
    </row>
    <row r="429" spans="1:6" ht="15.95" customHeight="1" x14ac:dyDescent="0.2">
      <c r="A429" s="61"/>
      <c r="B429" s="5"/>
      <c r="C429" s="19"/>
      <c r="D429" s="19"/>
      <c r="E429" s="16"/>
      <c r="F429" s="16"/>
    </row>
    <row r="430" spans="1:6" ht="15.95" customHeight="1" x14ac:dyDescent="0.2">
      <c r="A430" s="22" t="s">
        <v>212</v>
      </c>
      <c r="D430" s="30"/>
      <c r="E430" s="44"/>
    </row>
    <row r="431" spans="1:6" ht="15.95" customHeight="1" x14ac:dyDescent="0.2">
      <c r="A431" s="24" t="s">
        <v>250</v>
      </c>
      <c r="D431" s="30"/>
      <c r="E431" s="44"/>
    </row>
    <row r="432" spans="1:6" ht="15.95" customHeight="1" x14ac:dyDescent="0.2">
      <c r="A432" s="22"/>
      <c r="D432" s="30"/>
      <c r="E432" s="44"/>
    </row>
    <row r="433" spans="1:6" ht="15.95" customHeight="1" x14ac:dyDescent="0.2">
      <c r="A433" s="89" t="s">
        <v>60</v>
      </c>
      <c r="D433" s="30"/>
      <c r="E433" s="44"/>
    </row>
    <row r="434" spans="1:6" ht="15.95" customHeight="1" x14ac:dyDescent="0.2">
      <c r="A434" s="23" t="s">
        <v>199</v>
      </c>
      <c r="B434" s="23" t="s">
        <v>200</v>
      </c>
      <c r="C434" s="23" t="s">
        <v>213</v>
      </c>
      <c r="D434" s="98" t="s">
        <v>228</v>
      </c>
      <c r="E434" s="37">
        <v>400000</v>
      </c>
      <c r="F434" s="25">
        <f>140000+E434</f>
        <v>540000</v>
      </c>
    </row>
    <row r="435" spans="1:6" ht="15.95" customHeight="1" x14ac:dyDescent="0.2">
      <c r="A435" s="9"/>
      <c r="B435" s="9"/>
      <c r="C435" s="9"/>
      <c r="D435" s="97" t="s">
        <v>24</v>
      </c>
      <c r="E435" s="49">
        <f>SUBTOTAL(9,E434)</f>
        <v>400000</v>
      </c>
    </row>
    <row r="436" spans="1:6" ht="15.95" customHeight="1" x14ac:dyDescent="0.2">
      <c r="A436" s="87" t="s">
        <v>83</v>
      </c>
      <c r="D436" s="19"/>
      <c r="E436" s="49"/>
    </row>
    <row r="437" spans="1:6" ht="15.95" customHeight="1" x14ac:dyDescent="0.2">
      <c r="A437" s="23" t="s">
        <v>202</v>
      </c>
      <c r="B437" s="23" t="s">
        <v>84</v>
      </c>
      <c r="C437" s="23" t="s">
        <v>213</v>
      </c>
      <c r="D437" s="98" t="s">
        <v>203</v>
      </c>
      <c r="E437" s="37">
        <v>400000</v>
      </c>
      <c r="F437" s="25">
        <f>120000+E437</f>
        <v>520000</v>
      </c>
    </row>
    <row r="438" spans="1:6" ht="15.95" customHeight="1" x14ac:dyDescent="0.2">
      <c r="A438" s="68"/>
      <c r="B438" s="68"/>
      <c r="C438" s="68"/>
      <c r="D438" s="97" t="s">
        <v>24</v>
      </c>
      <c r="E438" s="49">
        <f>SUBTOTAL(9,E437:E437)</f>
        <v>400000</v>
      </c>
    </row>
    <row r="439" spans="1:6" ht="15.95" customHeight="1" x14ac:dyDescent="0.2">
      <c r="A439" s="68"/>
      <c r="B439" s="68"/>
      <c r="C439" s="68"/>
      <c r="D439" s="97"/>
      <c r="E439" s="49"/>
    </row>
    <row r="440" spans="1:6" ht="15.95" customHeight="1" x14ac:dyDescent="0.2">
      <c r="A440" s="22" t="s">
        <v>215</v>
      </c>
      <c r="D440" s="97"/>
      <c r="E440" s="49"/>
    </row>
    <row r="441" spans="1:6" ht="15.95" customHeight="1" x14ac:dyDescent="0.2">
      <c r="A441" s="24" t="s">
        <v>214</v>
      </c>
      <c r="D441" s="97"/>
      <c r="E441" s="49"/>
    </row>
    <row r="442" spans="1:6" ht="15.95" customHeight="1" x14ac:dyDescent="0.2">
      <c r="A442" s="24"/>
      <c r="D442" s="97"/>
      <c r="E442" s="49"/>
    </row>
    <row r="443" spans="1:6" ht="15.95" customHeight="1" x14ac:dyDescent="0.2">
      <c r="A443" s="89" t="s">
        <v>60</v>
      </c>
      <c r="D443" s="97"/>
      <c r="E443" s="49"/>
    </row>
    <row r="444" spans="1:6" ht="15.95" customHeight="1" x14ac:dyDescent="0.2">
      <c r="A444" s="23" t="s">
        <v>199</v>
      </c>
      <c r="B444" s="23" t="s">
        <v>200</v>
      </c>
      <c r="C444" s="23" t="s">
        <v>207</v>
      </c>
      <c r="D444" s="98" t="s">
        <v>208</v>
      </c>
      <c r="E444" s="37">
        <v>-400000</v>
      </c>
      <c r="F444" s="25">
        <f>F422+E444</f>
        <v>1384962.53</v>
      </c>
    </row>
    <row r="445" spans="1:6" ht="15.95" customHeight="1" x14ac:dyDescent="0.2">
      <c r="A445" s="9"/>
      <c r="B445" s="9"/>
      <c r="C445" s="9"/>
      <c r="D445" s="97" t="s">
        <v>24</v>
      </c>
      <c r="E445" s="49">
        <f>SUBTOTAL(9,E444)</f>
        <v>-400000</v>
      </c>
    </row>
    <row r="446" spans="1:6" ht="15.95" customHeight="1" x14ac:dyDescent="0.2">
      <c r="A446" s="87" t="s">
        <v>83</v>
      </c>
      <c r="D446" s="19"/>
      <c r="E446" s="49"/>
    </row>
    <row r="447" spans="1:6" ht="15.95" customHeight="1" x14ac:dyDescent="0.2">
      <c r="A447" s="23" t="s">
        <v>209</v>
      </c>
      <c r="B447" s="23" t="s">
        <v>210</v>
      </c>
      <c r="C447" s="23" t="s">
        <v>207</v>
      </c>
      <c r="D447" s="98" t="s">
        <v>211</v>
      </c>
      <c r="E447" s="37">
        <v>-400000</v>
      </c>
      <c r="F447" s="25">
        <f>F425+E447</f>
        <v>1384962.53</v>
      </c>
    </row>
    <row r="448" spans="1:6" ht="15.95" customHeight="1" x14ac:dyDescent="0.2">
      <c r="A448" s="68"/>
      <c r="B448" s="68"/>
      <c r="C448" s="68"/>
      <c r="D448" s="97" t="s">
        <v>24</v>
      </c>
      <c r="E448" s="49">
        <f>SUBTOTAL(9,E447:E447)</f>
        <v>-400000</v>
      </c>
    </row>
    <row r="449" spans="1:6" ht="15.95" customHeight="1" x14ac:dyDescent="0.2">
      <c r="A449" s="1" t="s">
        <v>148</v>
      </c>
      <c r="B449" s="68"/>
      <c r="C449" s="68"/>
      <c r="D449" s="30"/>
      <c r="E449" s="44"/>
    </row>
    <row r="450" spans="1:6" ht="15.95" customHeight="1" x14ac:dyDescent="0.2">
      <c r="A450" s="68"/>
      <c r="B450" s="68"/>
      <c r="C450" s="68"/>
      <c r="D450" s="30"/>
      <c r="E450" s="44"/>
    </row>
    <row r="451" spans="1:6" ht="15.95" customHeight="1" x14ac:dyDescent="0.2">
      <c r="A451" s="22" t="s">
        <v>149</v>
      </c>
      <c r="D451" s="30"/>
      <c r="E451" s="44"/>
    </row>
    <row r="452" spans="1:6" ht="15.95" customHeight="1" x14ac:dyDescent="0.2">
      <c r="A452" s="24" t="s">
        <v>252</v>
      </c>
      <c r="D452" s="30"/>
      <c r="E452" s="44"/>
    </row>
    <row r="453" spans="1:6" ht="15.95" customHeight="1" x14ac:dyDescent="0.2">
      <c r="A453" s="22"/>
      <c r="D453" s="30"/>
      <c r="E453" s="44"/>
    </row>
    <row r="454" spans="1:6" ht="15.95" customHeight="1" x14ac:dyDescent="0.2">
      <c r="A454" s="89" t="s">
        <v>60</v>
      </c>
      <c r="D454" s="30"/>
      <c r="E454" s="44"/>
    </row>
    <row r="455" spans="1:6" ht="15.95" customHeight="1" x14ac:dyDescent="0.2">
      <c r="A455" s="23" t="s">
        <v>151</v>
      </c>
      <c r="B455" s="23" t="s">
        <v>150</v>
      </c>
      <c r="C455" s="23" t="s">
        <v>152</v>
      </c>
      <c r="D455" s="98" t="s">
        <v>153</v>
      </c>
      <c r="E455" s="37">
        <v>52031</v>
      </c>
      <c r="F455" s="25">
        <v>399812</v>
      </c>
    </row>
    <row r="456" spans="1:6" ht="15.95" customHeight="1" x14ac:dyDescent="0.2">
      <c r="A456" s="9"/>
      <c r="B456" s="9"/>
      <c r="C456" s="9"/>
      <c r="D456" s="97" t="s">
        <v>24</v>
      </c>
      <c r="E456" s="49">
        <f>SUBTOTAL(9,E455)</f>
        <v>52031</v>
      </c>
    </row>
    <row r="457" spans="1:6" ht="15.95" customHeight="1" x14ac:dyDescent="0.2">
      <c r="A457" s="87" t="s">
        <v>83</v>
      </c>
      <c r="D457" s="19"/>
      <c r="E457" s="49"/>
    </row>
    <row r="458" spans="1:6" ht="15.95" customHeight="1" x14ac:dyDescent="0.2">
      <c r="A458" s="23" t="s">
        <v>154</v>
      </c>
      <c r="B458" s="23" t="s">
        <v>84</v>
      </c>
      <c r="C458" s="23" t="s">
        <v>152</v>
      </c>
      <c r="D458" s="98" t="s">
        <v>155</v>
      </c>
      <c r="E458" s="37">
        <v>52031</v>
      </c>
      <c r="F458" s="25">
        <v>792101</v>
      </c>
    </row>
    <row r="459" spans="1:6" ht="15.95" customHeight="1" x14ac:dyDescent="0.2">
      <c r="A459" s="68"/>
      <c r="B459" s="68"/>
      <c r="C459" s="68"/>
      <c r="D459" s="97" t="s">
        <v>24</v>
      </c>
      <c r="E459" s="49">
        <f>SUBTOTAL(9,E458:E458)</f>
        <v>52031</v>
      </c>
    </row>
    <row r="460" spans="1:6" ht="15.95" customHeight="1" x14ac:dyDescent="0.2">
      <c r="A460" s="68"/>
      <c r="B460" s="68"/>
      <c r="C460" s="68"/>
      <c r="D460" s="97"/>
      <c r="E460" s="49"/>
    </row>
    <row r="461" spans="1:6" ht="15.95" customHeight="1" x14ac:dyDescent="0.2">
      <c r="A461" s="22" t="s">
        <v>194</v>
      </c>
      <c r="D461" s="97"/>
      <c r="E461" s="49"/>
    </row>
    <row r="462" spans="1:6" ht="15.95" customHeight="1" x14ac:dyDescent="0.2">
      <c r="A462" s="24" t="s">
        <v>252</v>
      </c>
      <c r="D462" s="97"/>
      <c r="E462" s="49"/>
    </row>
    <row r="463" spans="1:6" ht="15.95" customHeight="1" x14ac:dyDescent="0.2">
      <c r="A463" s="22"/>
      <c r="D463" s="97"/>
      <c r="E463" s="49"/>
    </row>
    <row r="464" spans="1:6" ht="15.95" customHeight="1" x14ac:dyDescent="0.2">
      <c r="A464" s="89" t="s">
        <v>60</v>
      </c>
      <c r="D464" s="97"/>
      <c r="E464" s="49"/>
    </row>
    <row r="465" spans="1:6" ht="15.95" customHeight="1" x14ac:dyDescent="0.2">
      <c r="A465" s="23" t="s">
        <v>197</v>
      </c>
      <c r="B465" s="23" t="s">
        <v>195</v>
      </c>
      <c r="C465" s="23" t="s">
        <v>196</v>
      </c>
      <c r="D465" s="98" t="s">
        <v>216</v>
      </c>
      <c r="E465" s="37">
        <v>379950</v>
      </c>
      <c r="F465" s="25">
        <v>379950</v>
      </c>
    </row>
    <row r="466" spans="1:6" ht="15.95" customHeight="1" x14ac:dyDescent="0.2">
      <c r="A466" s="9"/>
      <c r="B466" s="9"/>
      <c r="C466" s="9"/>
      <c r="D466" s="97" t="s">
        <v>24</v>
      </c>
      <c r="E466" s="49">
        <f>SUBTOTAL(9,E465)</f>
        <v>379950</v>
      </c>
    </row>
    <row r="467" spans="1:6" ht="15.95" customHeight="1" x14ac:dyDescent="0.2">
      <c r="A467" s="87" t="s">
        <v>83</v>
      </c>
      <c r="D467" s="19"/>
      <c r="E467" s="49"/>
    </row>
    <row r="468" spans="1:6" ht="15.95" customHeight="1" x14ac:dyDescent="0.2">
      <c r="A468" s="23" t="s">
        <v>154</v>
      </c>
      <c r="B468" s="23" t="s">
        <v>227</v>
      </c>
      <c r="C468" s="23" t="s">
        <v>196</v>
      </c>
      <c r="D468" s="98" t="s">
        <v>176</v>
      </c>
      <c r="E468" s="37">
        <v>379950</v>
      </c>
      <c r="F468" s="25">
        <v>379950</v>
      </c>
    </row>
    <row r="469" spans="1:6" ht="15.95" customHeight="1" x14ac:dyDescent="0.2">
      <c r="A469" s="68"/>
      <c r="B469" s="68"/>
      <c r="C469" s="68"/>
      <c r="D469" s="97" t="s">
        <v>24</v>
      </c>
      <c r="E469" s="49">
        <f>SUBTOTAL(9,E468:E468)</f>
        <v>379950</v>
      </c>
    </row>
    <row r="470" spans="1:6" ht="15.95" customHeight="1" x14ac:dyDescent="0.2">
      <c r="A470" s="68"/>
      <c r="B470" s="68"/>
      <c r="C470" s="68"/>
      <c r="D470" s="30"/>
      <c r="E470" s="44"/>
    </row>
    <row r="471" spans="1:6" ht="15.95" customHeight="1" x14ac:dyDescent="0.2">
      <c r="A471" s="63"/>
      <c r="B471" s="5"/>
      <c r="C471" s="61"/>
      <c r="D471" s="73" t="s">
        <v>253</v>
      </c>
      <c r="E471" s="44">
        <f>E391+E401+E413+E423+E435+E445+E456+E466</f>
        <v>450781</v>
      </c>
      <c r="F471" s="49"/>
    </row>
    <row r="472" spans="1:6" ht="15.95" customHeight="1" x14ac:dyDescent="0.2">
      <c r="A472" s="68"/>
      <c r="B472" s="68"/>
      <c r="C472" s="68"/>
      <c r="D472" s="73" t="s">
        <v>254</v>
      </c>
      <c r="E472" s="44">
        <f>E394+E404+E417+E426+E438+E448+E459+E469</f>
        <v>450781</v>
      </c>
    </row>
    <row r="473" spans="1:6" ht="15.95" customHeight="1" x14ac:dyDescent="0.2">
      <c r="D473" s="86"/>
    </row>
    <row r="474" spans="1:6" ht="15.95" customHeight="1" x14ac:dyDescent="0.2">
      <c r="D474" s="30"/>
    </row>
  </sheetData>
  <customSheetViews>
    <customSheetView guid="{42656511-B4D8-4F96-B13E-D97906B3341F}" scale="150" showPageBreaks="1" fitToPage="1" printArea="1" view="pageBreakPreview" topLeftCell="A191">
      <selection activeCell="F198" sqref="F198"/>
      <rowBreaks count="7" manualBreakCount="7">
        <brk id="42" max="7" man="1"/>
        <brk id="78" max="7" man="1"/>
        <brk id="120" max="7" man="1"/>
        <brk id="163" max="7" man="1"/>
        <brk id="205" max="7" man="1"/>
        <brk id="254" max="7" man="1"/>
        <brk id="301" max="7" man="1"/>
      </rowBreaks>
      <pageMargins left="0.5" right="0.5" top="0.5" bottom="0.5" header="0.3" footer="0.3"/>
      <printOptions horizontalCentered="1"/>
      <pageSetup scale="98" fitToHeight="0" orientation="portrait" r:id="rId1"/>
      <headerFooter differentFirst="1" alignWithMargins="0">
        <oddFooter>&amp;C- &amp;P -</oddFooter>
        <firstFooter>&amp;C- &amp;P -</firstFooter>
      </headerFooter>
    </customSheetView>
    <customSheetView guid="{C6D943DA-BB19-43A1-B830-736D9C012146}" scale="150" showPageBreaks="1" fitToPage="1" printArea="1" view="pageBreakPreview" topLeftCell="A214">
      <selection activeCell="D249" sqref="D249"/>
      <rowBreaks count="5" manualBreakCount="5">
        <brk id="44" max="7" man="1"/>
        <brk id="90" max="7" man="1"/>
        <brk id="136" max="7" man="1"/>
        <brk id="182" max="7" man="1"/>
        <brk id="231" max="7" man="1"/>
      </rowBreaks>
      <pageMargins left="0.5" right="0.5" top="0.5" bottom="0.5" header="0.3" footer="0.3"/>
      <printOptions horizontalCentered="1"/>
      <pageSetup scale="98" fitToHeight="0" orientation="portrait" r:id="rId2"/>
      <headerFooter differentFirst="1" alignWithMargins="0">
        <oddFooter>&amp;C- &amp;P -</oddFooter>
        <firstFooter>&amp;C- &amp;P -</firstFooter>
      </headerFooter>
    </customSheetView>
  </customSheetViews>
  <printOptions horizontalCentered="1"/>
  <pageMargins left="0.5" right="0.5" top="0.5" bottom="0.5" header="0.3" footer="0.3"/>
  <pageSetup fitToHeight="0" orientation="portrait" r:id="rId3"/>
  <headerFooter differentFirst="1" alignWithMargins="0">
    <oddFooter>&amp;C- &amp;P -</oddFooter>
    <firstFooter>&amp;C- &amp;P -</firstFooter>
  </headerFooter>
  <rowBreaks count="9" manualBreakCount="9">
    <brk id="44" max="5" man="1"/>
    <brk id="89" max="5" man="1"/>
    <brk id="134" max="5" man="1"/>
    <brk id="171" max="5" man="1"/>
    <brk id="210" max="5" man="1"/>
    <brk id="255" max="5" man="1"/>
    <brk id="295" max="5" man="1"/>
    <brk id="342" max="5" man="1"/>
    <brk id="38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Marla.Keehn</cp:lastModifiedBy>
  <cp:lastPrinted>2021-02-04T13:39:50Z</cp:lastPrinted>
  <dcterms:created xsi:type="dcterms:W3CDTF">2007-01-29T16:59:23Z</dcterms:created>
  <dcterms:modified xsi:type="dcterms:W3CDTF">2021-02-04T13:39:59Z</dcterms:modified>
</cp:coreProperties>
</file>