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rla.Keehn\Desktop\"/>
    </mc:Choice>
  </mc:AlternateContent>
  <bookViews>
    <workbookView xWindow="-60" yWindow="-60" windowWidth="28920" windowHeight="15720"/>
  </bookViews>
  <sheets>
    <sheet name="Attachment" sheetId="1" r:id="rId1"/>
  </sheets>
  <definedNames>
    <definedName name="_xlnm.Print_Area" localSheetId="0">Attachment!$A$1:$F$215</definedName>
    <definedName name="Z_42656511_B4D8_4F96_B13E_D97906B3341F_.wvu.PrintArea" localSheetId="0" hidden="1">Attachment!$A$1:$F$204</definedName>
    <definedName name="Z_C6D943DA_BB19_43A1_B830_736D9C012146_.wvu.PrintArea" localSheetId="0" hidden="1">Attachment!$A$1:$F$214</definedName>
  </definedNames>
  <calcPr calcId="162913"/>
  <customWorkbookViews>
    <customWorkbookView name="eric.crawford - Personal View" guid="{42656511-B4D8-4F96-B13E-D97906B3341F}" mergeInterval="0" personalView="1" xWindow="-8" windowWidth="1928" windowHeight="1040" activeSheetId="1"/>
    <customWorkbookView name="Marla Keehn - Personal View" guid="{C6D943DA-BB19-43A1-B830-736D9C012146}" mergeInterval="0" personalView="1" maximized="1" xWindow="1912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" l="1"/>
  <c r="F52" i="1"/>
  <c r="F31" i="1"/>
  <c r="F29" i="1"/>
  <c r="F28" i="1"/>
  <c r="F27" i="1"/>
  <c r="F26" i="1"/>
  <c r="F25" i="1"/>
  <c r="E32" i="1"/>
  <c r="F32" i="1" s="1"/>
  <c r="E54" i="1"/>
  <c r="E30" i="1" l="1"/>
  <c r="E33" i="1" s="1"/>
  <c r="E145" i="1"/>
  <c r="F211" i="1"/>
  <c r="E212" i="1"/>
  <c r="E209" i="1"/>
  <c r="F208" i="1"/>
  <c r="F179" i="1"/>
  <c r="F176" i="1"/>
  <c r="E180" i="1"/>
  <c r="E177" i="1"/>
  <c r="F123" i="1"/>
  <c r="F120" i="1"/>
  <c r="E124" i="1"/>
  <c r="E121" i="1"/>
  <c r="E170" i="1"/>
  <c r="F169" i="1"/>
  <c r="E167" i="1"/>
  <c r="F166" i="1"/>
  <c r="E133" i="1"/>
  <c r="E130" i="1"/>
  <c r="E142" i="1"/>
  <c r="E150" i="1"/>
  <c r="E161" i="1"/>
  <c r="E158" i="1"/>
  <c r="E115" i="1"/>
  <c r="F114" i="1"/>
  <c r="E112" i="1"/>
  <c r="F111" i="1"/>
  <c r="E21" i="1"/>
  <c r="F20" i="1"/>
  <c r="E18" i="1"/>
  <c r="F17" i="1"/>
  <c r="E13" i="1"/>
  <c r="F12" i="1"/>
  <c r="E10" i="1"/>
  <c r="F9" i="1"/>
  <c r="F30" i="1" l="1"/>
  <c r="E41" i="1"/>
  <c r="E44" i="1" s="1"/>
  <c r="E38" i="1"/>
  <c r="F38" i="1" s="1"/>
  <c r="E42" i="1"/>
  <c r="E39" i="1"/>
  <c r="F41" i="1" l="1"/>
  <c r="E101" i="1"/>
  <c r="F94" i="1"/>
  <c r="E99" i="1"/>
  <c r="E95" i="1"/>
  <c r="F83" i="1"/>
  <c r="E88" i="1"/>
  <c r="E84" i="1"/>
  <c r="F79" i="1"/>
  <c r="F87" i="1" s="1"/>
  <c r="F98" i="1" s="1"/>
  <c r="F78" i="1"/>
  <c r="F86" i="1" s="1"/>
  <c r="F97" i="1" s="1"/>
  <c r="F75" i="1"/>
  <c r="F65" i="1"/>
  <c r="F62" i="1"/>
  <c r="E80" i="1"/>
  <c r="E76" i="1"/>
  <c r="E66" i="1"/>
  <c r="E63" i="1"/>
  <c r="E68" i="1" s="1"/>
  <c r="E204" i="1" l="1"/>
  <c r="F203" i="1"/>
  <c r="F202" i="1"/>
  <c r="F201" i="1"/>
  <c r="E199" i="1"/>
  <c r="F198" i="1"/>
  <c r="F197" i="1"/>
  <c r="F189" i="1"/>
  <c r="F192" i="1"/>
  <c r="E193" i="1"/>
  <c r="E190" i="1"/>
  <c r="E214" i="1" s="1"/>
</calcChain>
</file>

<file path=xl/sharedStrings.xml><?xml version="1.0" encoding="utf-8"?>
<sst xmlns="http://schemas.openxmlformats.org/spreadsheetml/2006/main" count="310" uniqueCount="128">
  <si>
    <t>INCREASE/</t>
  </si>
  <si>
    <t>REVISED</t>
  </si>
  <si>
    <t>DECREASE</t>
  </si>
  <si>
    <t>BUDGET</t>
  </si>
  <si>
    <t>Total</t>
  </si>
  <si>
    <t>ATTACHMENT "A"</t>
  </si>
  <si>
    <t>Revenue</t>
  </si>
  <si>
    <t>CAPITAL IMPROVEMENT FUND</t>
  </si>
  <si>
    <t>Expenditures</t>
  </si>
  <si>
    <t>Total Capital Improvement Fund Amendments</t>
  </si>
  <si>
    <t>STORMWATER PROJECTS (431)</t>
  </si>
  <si>
    <t>563000</t>
  </si>
  <si>
    <t>43338</t>
  </si>
  <si>
    <t>20012</t>
  </si>
  <si>
    <t>Improvements Other Than Building</t>
  </si>
  <si>
    <t>433344</t>
  </si>
  <si>
    <t>334360</t>
  </si>
  <si>
    <t>F Dept/Environ Protection Grant</t>
  </si>
  <si>
    <t>20015 - Autumn Woods SW Quality Retrofit</t>
  </si>
  <si>
    <t>20015</t>
  </si>
  <si>
    <t>433870</t>
  </si>
  <si>
    <t>387017</t>
  </si>
  <si>
    <t>Intra In (430) Stormwater</t>
  </si>
  <si>
    <t>531055</t>
  </si>
  <si>
    <t>Water Quality Monitoring</t>
  </si>
  <si>
    <t>Improvments Other Than Building</t>
  </si>
  <si>
    <t>563010</t>
  </si>
  <si>
    <t>IOTB-Design</t>
  </si>
  <si>
    <t/>
  </si>
  <si>
    <t>Expenditure</t>
  </si>
  <si>
    <t>Rehabilitation Contracts</t>
  </si>
  <si>
    <t>Inter to (001) General Fund</t>
  </si>
  <si>
    <t>HOME INVESTMENT PARTNERSHIP (HOME) FUND</t>
  </si>
  <si>
    <t>5793313</t>
  </si>
  <si>
    <t>Total HOME Fund Operational Amendments</t>
  </si>
  <si>
    <t>STATE HOUSING INITATIAVE PARTNERSHIP (SHIP) FUND</t>
  </si>
  <si>
    <t>5783343</t>
  </si>
  <si>
    <t>334503</t>
  </si>
  <si>
    <t>57800554</t>
  </si>
  <si>
    <t>534210</t>
  </si>
  <si>
    <t>57800581</t>
  </si>
  <si>
    <t>591050</t>
  </si>
  <si>
    <t>Total SHIP Fund Operational Amendments</t>
  </si>
  <si>
    <t>331536</t>
  </si>
  <si>
    <t>57900554</t>
  </si>
  <si>
    <t>5783613</t>
  </si>
  <si>
    <t>361111</t>
  </si>
  <si>
    <t>Interest Income - EPC Restricted</t>
  </si>
  <si>
    <t>334524</t>
  </si>
  <si>
    <t>21/22 SHIP</t>
  </si>
  <si>
    <t>SHIP Program Income</t>
  </si>
  <si>
    <t>GENERAL FUND</t>
  </si>
  <si>
    <t>Housing &amp; Urban Improvement</t>
  </si>
  <si>
    <t>(SHIP Program Revenue for Administration)</t>
  </si>
  <si>
    <t>Inter In (125) SHIP Fund</t>
  </si>
  <si>
    <t>Contingency</t>
  </si>
  <si>
    <t>Total General Fund Operational Amendments</t>
  </si>
  <si>
    <t>Police - Insurance Premium Tax</t>
  </si>
  <si>
    <t>Casualty Insurance Premium Tax</t>
  </si>
  <si>
    <t>Fire - Insurance Premium Tax</t>
  </si>
  <si>
    <t>Fire Insurance Premium Tax</t>
  </si>
  <si>
    <t>42000521</t>
  </si>
  <si>
    <t>564005</t>
  </si>
  <si>
    <t>Police Vehicles</t>
  </si>
  <si>
    <t>Inter to (311) General Construction</t>
  </si>
  <si>
    <t>Machinery &amp; Equipment</t>
  </si>
  <si>
    <t>10222- Enterprise Security Camera System</t>
  </si>
  <si>
    <t>312810</t>
  </si>
  <si>
    <t>381000</t>
  </si>
  <si>
    <t>10222</t>
  </si>
  <si>
    <t>Inter In (001) General Fund</t>
  </si>
  <si>
    <t>31220</t>
  </si>
  <si>
    <t>564000</t>
  </si>
  <si>
    <t>(for purchase of Police Motorcycles)</t>
  </si>
  <si>
    <t>10921</t>
  </si>
  <si>
    <t>31221</t>
  </si>
  <si>
    <t>10322 - City Fiber Optic Network</t>
  </si>
  <si>
    <t>311810</t>
  </si>
  <si>
    <t>10322</t>
  </si>
  <si>
    <t>31119</t>
  </si>
  <si>
    <t>GENERAL PROJECTS (311)</t>
  </si>
  <si>
    <t>WATER &amp; SEWER PROJECTS (413)</t>
  </si>
  <si>
    <t>30022 - FY22 2"/4"/6" Waterline Improvements</t>
  </si>
  <si>
    <t>413870</t>
  </si>
  <si>
    <t>387013</t>
  </si>
  <si>
    <t>30022</t>
  </si>
  <si>
    <t>Intra In (401) W&amp;S Rev/Oper</t>
  </si>
  <si>
    <t>41333</t>
  </si>
  <si>
    <t>20012 - Downtown Stormwater Retrofit</t>
  </si>
  <si>
    <t>20099 - Stormwater Unappropriated Budget Savings</t>
  </si>
  <si>
    <t>20099</t>
  </si>
  <si>
    <t>590300</t>
  </si>
  <si>
    <t>Unappropriated Budget Savings</t>
  </si>
  <si>
    <t>13000516</t>
  </si>
  <si>
    <t>534190</t>
  </si>
  <si>
    <t>Data Communications</t>
  </si>
  <si>
    <t>31000572</t>
  </si>
  <si>
    <t>546030</t>
  </si>
  <si>
    <t>Repair &amp; Maint-Building</t>
  </si>
  <si>
    <t>31200575</t>
  </si>
  <si>
    <t>31500572</t>
  </si>
  <si>
    <t>64000519</t>
  </si>
  <si>
    <t>90100519</t>
  </si>
  <si>
    <t>590310</t>
  </si>
  <si>
    <t>General Fund Operating Budget Transfers to CIP Projects</t>
  </si>
  <si>
    <t>HOME Program Income</t>
  </si>
  <si>
    <t>WATER &amp; SEWER FUND</t>
  </si>
  <si>
    <t>Operating Budget Transfer to CIP Project</t>
  </si>
  <si>
    <t>Total Water &amp; Sewer Fund Operational Amendments</t>
  </si>
  <si>
    <t>(continued)</t>
  </si>
  <si>
    <t>10921 - Police Vehicles</t>
  </si>
  <si>
    <t>14223 - Front Street Dock Repair</t>
  </si>
  <si>
    <t>317810</t>
  </si>
  <si>
    <t>14223</t>
  </si>
  <si>
    <t>31772</t>
  </si>
  <si>
    <t>565130</t>
  </si>
  <si>
    <t>Infrastructure - Piers &amp; Docks</t>
  </si>
  <si>
    <t>11223 - Joe Davis Community Center Door Replacements</t>
  </si>
  <si>
    <t>11223</t>
  </si>
  <si>
    <t>562010</t>
  </si>
  <si>
    <t>Building Improvements</t>
  </si>
  <si>
    <t>18123</t>
  </si>
  <si>
    <t>18123 - Eau Gallie Civic Center Door Replacements</t>
  </si>
  <si>
    <t>Repair &amp; Maintenance - Building</t>
  </si>
  <si>
    <t>11323 - Replacement Dugouts at Eddie Lee Taylor, Sr. Ballfield</t>
  </si>
  <si>
    <t>11323</t>
  </si>
  <si>
    <t>Other Contract Services</t>
  </si>
  <si>
    <t>Intra to (413) W&amp;S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</si>
</sst>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0&quot;_);_(@_)"/>
    <numFmt numFmtId="165" formatCode="_(* #,##0_);_(* \(#,##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name val="Arial"/>
      <family val="2"/>
    </font>
    <font>
      <b/>
      <sz val="10.5"/>
      <name val="Arial"/>
      <family val="2"/>
    </font>
    <font>
      <b/>
      <i/>
      <sz val="10.5"/>
      <name val="Arial"/>
      <family val="2"/>
    </font>
    <font>
      <b/>
      <u/>
      <sz val="10.5"/>
      <name val="Arial"/>
      <family val="2"/>
    </font>
    <font>
      <i/>
      <sz val="10.5"/>
      <name val="Arial"/>
      <family val="2"/>
    </font>
    <font>
      <u/>
      <sz val="10.5"/>
      <name val="Arial"/>
      <family val="2"/>
    </font>
    <font>
      <sz val="8"/>
      <name val="Arial"/>
      <family val="2"/>
    </font>
    <font>
      <b/>
      <i/>
      <u/>
      <sz val="10.5"/>
      <name val="Arial"/>
      <family val="2"/>
    </font>
    <font>
      <sz val="10.5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7" applyNumberFormat="0" applyAlignment="0" applyProtection="0"/>
    <xf numFmtId="0" fontId="10" fillId="6" borderId="8" applyNumberFormat="0" applyAlignment="0" applyProtection="0"/>
    <xf numFmtId="0" fontId="11" fillId="6" borderId="7" applyNumberFormat="0" applyAlignment="0" applyProtection="0"/>
    <xf numFmtId="0" fontId="12" fillId="0" borderId="9" applyNumberFormat="0" applyFill="0" applyAlignment="0" applyProtection="0"/>
    <xf numFmtId="0" fontId="13" fillId="7" borderId="10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1" applyNumberFormat="0" applyFont="0" applyAlignment="0" applyProtection="0"/>
  </cellStyleXfs>
  <cellXfs count="72">
    <xf numFmtId="0" fontId="0" fillId="0" borderId="0" xfId="0"/>
    <xf numFmtId="49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37" fontId="19" fillId="0" borderId="2" xfId="0" applyNumberFormat="1" applyFont="1" applyFill="1" applyBorder="1" applyAlignment="1">
      <alignment horizontal="center" vertical="center"/>
    </xf>
    <xf numFmtId="37" fontId="19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9" fontId="21" fillId="0" borderId="0" xfId="0" applyNumberFormat="1" applyFont="1" applyFill="1" applyAlignment="1">
      <alignment horizontal="left" vertical="center"/>
    </xf>
    <xf numFmtId="49" fontId="18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left" vertical="center"/>
    </xf>
    <xf numFmtId="37" fontId="18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right" vertical="center"/>
    </xf>
    <xf numFmtId="37" fontId="18" fillId="0" borderId="3" xfId="0" applyNumberFormat="1" applyFont="1" applyFill="1" applyBorder="1" applyAlignment="1">
      <alignment vertical="center"/>
    </xf>
    <xf numFmtId="37" fontId="19" fillId="0" borderId="0" xfId="0" applyNumberFormat="1" applyFont="1" applyFill="1" applyBorder="1" applyAlignment="1">
      <alignment vertical="center"/>
    </xf>
    <xf numFmtId="37" fontId="18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37" fontId="18" fillId="0" borderId="0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right" vertical="center"/>
    </xf>
    <xf numFmtId="49" fontId="19" fillId="0" borderId="2" xfId="0" applyNumberFormat="1" applyFont="1" applyFill="1" applyBorder="1" applyAlignment="1">
      <alignment vertical="center"/>
    </xf>
    <xf numFmtId="49" fontId="19" fillId="0" borderId="3" xfId="0" applyNumberFormat="1" applyFont="1" applyFill="1" applyBorder="1" applyAlignment="1">
      <alignment vertical="center"/>
    </xf>
    <xf numFmtId="49" fontId="23" fillId="0" borderId="0" xfId="0" applyNumberFormat="1" applyFont="1" applyFill="1" applyAlignment="1">
      <alignment horizontal="left" vertical="center"/>
    </xf>
    <xf numFmtId="49" fontId="23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49" fontId="22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49" fontId="18" fillId="0" borderId="0" xfId="0" applyNumberFormat="1" applyFont="1" applyAlignment="1">
      <alignment horizontal="left" vertical="center"/>
    </xf>
    <xf numFmtId="49" fontId="19" fillId="0" borderId="2" xfId="0" applyNumberFormat="1" applyFont="1" applyBorder="1" applyAlignment="1">
      <alignment vertical="center"/>
    </xf>
    <xf numFmtId="37" fontId="19" fillId="0" borderId="2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vertical="center"/>
    </xf>
    <xf numFmtId="37" fontId="19" fillId="0" borderId="3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left" vertical="center"/>
    </xf>
    <xf numFmtId="37" fontId="18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top"/>
    </xf>
    <xf numFmtId="37" fontId="18" fillId="0" borderId="3" xfId="0" applyNumberFormat="1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49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37" fontId="19" fillId="0" borderId="1" xfId="0" applyNumberFormat="1" applyFont="1" applyBorder="1" applyAlignment="1">
      <alignment vertical="center"/>
    </xf>
    <xf numFmtId="37" fontId="18" fillId="0" borderId="0" xfId="0" applyNumberFormat="1" applyFont="1" applyAlignment="1">
      <alignment horizontal="right" vertical="center"/>
    </xf>
    <xf numFmtId="37" fontId="19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37" fontId="19" fillId="0" borderId="0" xfId="0" applyNumberFormat="1" applyFont="1" applyBorder="1" applyAlignment="1">
      <alignment vertical="center"/>
    </xf>
    <xf numFmtId="164" fontId="19" fillId="0" borderId="2" xfId="0" applyNumberFormat="1" applyFont="1" applyBorder="1" applyAlignment="1">
      <alignment horizontal="left" vertical="center"/>
    </xf>
    <xf numFmtId="164" fontId="19" fillId="0" borderId="2" xfId="0" applyNumberFormat="1" applyFont="1" applyBorder="1" applyAlignment="1">
      <alignment vertical="center"/>
    </xf>
    <xf numFmtId="164" fontId="19" fillId="0" borderId="3" xfId="0" applyNumberFormat="1" applyFont="1" applyBorder="1" applyAlignment="1">
      <alignment vertical="center"/>
    </xf>
    <xf numFmtId="164" fontId="19" fillId="0" borderId="0" xfId="0" applyNumberFormat="1" applyFont="1" applyAlignment="1">
      <alignment vertical="center"/>
    </xf>
    <xf numFmtId="37" fontId="19" fillId="0" borderId="0" xfId="0" applyNumberFormat="1" applyFont="1" applyAlignment="1">
      <alignment horizontal="center" vertical="center"/>
    </xf>
    <xf numFmtId="164" fontId="19" fillId="0" borderId="0" xfId="0" applyNumberFormat="1" applyFont="1" applyBorder="1" applyAlignment="1">
      <alignment vertical="center"/>
    </xf>
    <xf numFmtId="37" fontId="19" fillId="0" borderId="0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left" vertical="center"/>
    </xf>
    <xf numFmtId="37" fontId="18" fillId="0" borderId="13" xfId="0" applyNumberFormat="1" applyFont="1" applyBorder="1" applyAlignment="1">
      <alignment vertical="center"/>
    </xf>
    <xf numFmtId="37" fontId="19" fillId="0" borderId="14" xfId="0" applyNumberFormat="1" applyFont="1" applyBorder="1" applyAlignment="1">
      <alignment vertical="center"/>
    </xf>
    <xf numFmtId="37" fontId="18" fillId="0" borderId="0" xfId="0" applyNumberFormat="1" applyFont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37" fontId="19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39" fontId="18" fillId="0" borderId="0" xfId="0" applyNumberFormat="1" applyFont="1" applyAlignment="1">
      <alignment vertical="center"/>
    </xf>
    <xf numFmtId="37" fontId="18" fillId="0" borderId="13" xfId="0" applyNumberFormat="1" applyFont="1" applyFill="1" applyBorder="1" applyAlignment="1">
      <alignment vertical="center"/>
    </xf>
    <xf numFmtId="37" fontId="19" fillId="0" borderId="14" xfId="0" applyNumberFormat="1" applyFont="1" applyFill="1" applyBorder="1" applyAlignment="1">
      <alignment vertical="center"/>
    </xf>
    <xf numFmtId="49" fontId="19" fillId="0" borderId="0" xfId="0" applyNumberFormat="1" applyFont="1" applyBorder="1" applyAlignment="1">
      <alignment vertical="center"/>
    </xf>
    <xf numFmtId="0" fontId="18" fillId="0" borderId="0" xfId="0" applyFont="1" applyFill="1" applyAlignment="1">
      <alignment horizontal="right" vertical="center"/>
    </xf>
    <xf numFmtId="165" fontId="18" fillId="0" borderId="0" xfId="0" applyNumberFormat="1" applyFont="1" applyFill="1"/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3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5"/>
  <sheetViews>
    <sheetView tabSelected="1" view="pageBreakPreview" topLeftCell="A43" zoomScale="130" zoomScaleNormal="100" zoomScaleSheetLayoutView="130" workbookViewId="0">
      <selection activeCell="I16" sqref="I16"/>
    </sheetView>
  </sheetViews>
  <sheetFormatPr defaultColWidth="9.140625" defaultRowHeight="15.95" customHeight="1" x14ac:dyDescent="0.2"/>
  <cols>
    <col min="1" max="1" width="13.5703125" style="9" customWidth="1"/>
    <col min="2" max="2" width="9.28515625" style="9" customWidth="1"/>
    <col min="3" max="3" width="7.5703125" style="10" customWidth="1"/>
    <col min="4" max="4" width="41" style="4" customWidth="1"/>
    <col min="5" max="5" width="13.85546875" style="11" bestFit="1" customWidth="1"/>
    <col min="6" max="6" width="12" style="11" bestFit="1" customWidth="1"/>
    <col min="7" max="9" width="14.7109375" style="4" bestFit="1" customWidth="1"/>
    <col min="10" max="16384" width="9.140625" style="4"/>
  </cols>
  <sheetData>
    <row r="1" spans="1:6" ht="15.95" customHeight="1" x14ac:dyDescent="0.2">
      <c r="A1" s="1"/>
      <c r="B1" s="2"/>
      <c r="C1" s="2"/>
      <c r="D1" s="3" t="s">
        <v>5</v>
      </c>
      <c r="E1" s="2"/>
      <c r="F1" s="2"/>
    </row>
    <row r="2" spans="1:6" ht="15.95" customHeight="1" x14ac:dyDescent="0.2">
      <c r="A2" s="1"/>
      <c r="B2" s="2"/>
      <c r="C2" s="2"/>
      <c r="D2" s="3"/>
      <c r="E2" s="2"/>
      <c r="F2" s="2"/>
    </row>
    <row r="3" spans="1:6" ht="15" customHeight="1" x14ac:dyDescent="0.2">
      <c r="A3" s="52" t="s">
        <v>51</v>
      </c>
      <c r="B3" s="53"/>
      <c r="C3" s="53"/>
      <c r="D3" s="53"/>
      <c r="E3" s="35" t="s">
        <v>0</v>
      </c>
      <c r="F3" s="35" t="s">
        <v>1</v>
      </c>
    </row>
    <row r="4" spans="1:6" ht="15" customHeight="1" x14ac:dyDescent="0.2">
      <c r="A4" s="54"/>
      <c r="B4" s="54"/>
      <c r="C4" s="54"/>
      <c r="D4" s="54"/>
      <c r="E4" s="37" t="s">
        <v>2</v>
      </c>
      <c r="F4" s="37" t="s">
        <v>3</v>
      </c>
    </row>
    <row r="5" spans="1:6" ht="15" customHeight="1" x14ac:dyDescent="0.2">
      <c r="A5" s="57"/>
      <c r="B5" s="57"/>
      <c r="C5" s="57"/>
      <c r="D5" s="57"/>
      <c r="E5" s="58"/>
      <c r="F5" s="58"/>
    </row>
    <row r="6" spans="1:6" ht="15" customHeight="1" x14ac:dyDescent="0.2">
      <c r="A6" s="45" t="s">
        <v>57</v>
      </c>
      <c r="B6" s="30"/>
      <c r="C6" s="45"/>
      <c r="D6" s="44"/>
      <c r="E6" s="39"/>
      <c r="F6" s="32"/>
    </row>
    <row r="7" spans="1:6" ht="15.95" customHeight="1" x14ac:dyDescent="0.2">
      <c r="A7" s="29"/>
      <c r="B7" s="30"/>
      <c r="C7" s="45"/>
      <c r="D7" s="44"/>
      <c r="E7" s="39"/>
      <c r="F7" s="32"/>
    </row>
    <row r="8" spans="1:6" ht="15.95" customHeight="1" x14ac:dyDescent="0.2">
      <c r="A8" s="40" t="s">
        <v>6</v>
      </c>
      <c r="B8" s="41"/>
      <c r="C8" s="33"/>
      <c r="D8" s="32"/>
      <c r="E8" s="39"/>
      <c r="F8" s="39"/>
    </row>
    <row r="9" spans="1:6" ht="15.95" customHeight="1" x14ac:dyDescent="0.2">
      <c r="A9" s="30">
        <v>4203123</v>
      </c>
      <c r="B9" s="30">
        <v>312520</v>
      </c>
      <c r="C9" s="31"/>
      <c r="D9" s="32" t="s">
        <v>58</v>
      </c>
      <c r="E9" s="43">
        <v>33146</v>
      </c>
      <c r="F9" s="39">
        <f>820000+E9</f>
        <v>853146</v>
      </c>
    </row>
    <row r="10" spans="1:6" ht="15.95" customHeight="1" x14ac:dyDescent="0.2">
      <c r="A10" s="41"/>
      <c r="B10" s="41"/>
      <c r="C10" s="31"/>
      <c r="D10" s="44" t="s">
        <v>4</v>
      </c>
      <c r="E10" s="39">
        <f>SUBTOTAL(9,E9:E9)</f>
        <v>33146</v>
      </c>
      <c r="F10" s="39"/>
    </row>
    <row r="11" spans="1:6" ht="15.95" customHeight="1" x14ac:dyDescent="0.2">
      <c r="A11" s="40" t="s">
        <v>29</v>
      </c>
      <c r="B11" s="41"/>
      <c r="C11" s="31"/>
      <c r="D11" s="32"/>
      <c r="E11" s="39"/>
      <c r="F11" s="39"/>
    </row>
    <row r="12" spans="1:6" ht="15.95" customHeight="1" x14ac:dyDescent="0.2">
      <c r="A12" s="30">
        <v>42000521</v>
      </c>
      <c r="B12" s="30">
        <v>522025</v>
      </c>
      <c r="C12" s="33"/>
      <c r="D12" s="32" t="s">
        <v>58</v>
      </c>
      <c r="E12" s="43">
        <v>33146</v>
      </c>
      <c r="F12" s="39">
        <f>820000+E12</f>
        <v>853146</v>
      </c>
    </row>
    <row r="13" spans="1:6" ht="15.95" customHeight="1" x14ac:dyDescent="0.2">
      <c r="A13" s="59"/>
      <c r="B13" s="30"/>
      <c r="C13" s="45"/>
      <c r="D13" s="44" t="s">
        <v>4</v>
      </c>
      <c r="E13" s="39">
        <f>E12</f>
        <v>33146</v>
      </c>
      <c r="F13" s="32"/>
    </row>
    <row r="14" spans="1:6" ht="15.95" customHeight="1" x14ac:dyDescent="0.2">
      <c r="A14" s="45" t="s">
        <v>59</v>
      </c>
      <c r="B14" s="30"/>
      <c r="C14" s="45"/>
      <c r="D14" s="44"/>
      <c r="E14" s="39"/>
      <c r="F14" s="32"/>
    </row>
    <row r="15" spans="1:6" ht="15.95" customHeight="1" x14ac:dyDescent="0.2">
      <c r="A15" s="29"/>
      <c r="B15" s="30"/>
      <c r="C15" s="45"/>
      <c r="D15" s="44"/>
      <c r="E15" s="39"/>
      <c r="F15" s="32"/>
    </row>
    <row r="16" spans="1:6" ht="15.95" customHeight="1" x14ac:dyDescent="0.2">
      <c r="A16" s="40" t="s">
        <v>6</v>
      </c>
      <c r="B16" s="41"/>
      <c r="C16" s="33"/>
      <c r="D16" s="32"/>
      <c r="E16" s="39"/>
      <c r="F16" s="39"/>
    </row>
    <row r="17" spans="1:6" ht="15.95" customHeight="1" x14ac:dyDescent="0.2">
      <c r="A17" s="30">
        <v>5303123</v>
      </c>
      <c r="B17" s="30">
        <v>312510</v>
      </c>
      <c r="C17" s="31"/>
      <c r="D17" s="32" t="s">
        <v>60</v>
      </c>
      <c r="E17" s="43">
        <v>38937</v>
      </c>
      <c r="F17" s="39">
        <f>550000+E17</f>
        <v>588937</v>
      </c>
    </row>
    <row r="18" spans="1:6" ht="15.95" customHeight="1" x14ac:dyDescent="0.2">
      <c r="A18" s="41"/>
      <c r="B18" s="41"/>
      <c r="C18" s="31"/>
      <c r="D18" s="44" t="s">
        <v>4</v>
      </c>
      <c r="E18" s="39">
        <f>SUBTOTAL(9,E17:E17)</f>
        <v>38937</v>
      </c>
      <c r="F18" s="39"/>
    </row>
    <row r="19" spans="1:6" ht="15.95" customHeight="1" x14ac:dyDescent="0.2">
      <c r="A19" s="40" t="s">
        <v>29</v>
      </c>
      <c r="B19" s="41"/>
      <c r="C19" s="31"/>
      <c r="D19" s="32"/>
      <c r="E19" s="39"/>
      <c r="F19" s="39"/>
    </row>
    <row r="20" spans="1:6" ht="15.95" customHeight="1" x14ac:dyDescent="0.2">
      <c r="A20" s="30">
        <v>53000522</v>
      </c>
      <c r="B20" s="30">
        <v>522035</v>
      </c>
      <c r="C20" s="33"/>
      <c r="D20" s="32" t="s">
        <v>60</v>
      </c>
      <c r="E20" s="43">
        <v>38937</v>
      </c>
      <c r="F20" s="39">
        <f>550000+E20</f>
        <v>588937</v>
      </c>
    </row>
    <row r="21" spans="1:6" ht="15.95" customHeight="1" x14ac:dyDescent="0.2">
      <c r="A21" s="59"/>
      <c r="B21" s="30"/>
      <c r="C21" s="45"/>
      <c r="D21" s="44" t="s">
        <v>4</v>
      </c>
      <c r="E21" s="39">
        <f>E20</f>
        <v>38937</v>
      </c>
      <c r="F21" s="32"/>
    </row>
    <row r="22" spans="1:6" ht="15.95" customHeight="1" x14ac:dyDescent="0.2">
      <c r="A22" s="45" t="s">
        <v>104</v>
      </c>
      <c r="B22" s="30"/>
      <c r="C22" s="45"/>
      <c r="D22" s="44"/>
      <c r="E22" s="39"/>
      <c r="F22" s="32"/>
    </row>
    <row r="23" spans="1:6" ht="15.95" customHeight="1" x14ac:dyDescent="0.2">
      <c r="A23" s="45"/>
      <c r="B23" s="30"/>
      <c r="C23" s="45"/>
      <c r="D23" s="44"/>
      <c r="E23" s="39"/>
      <c r="F23" s="32"/>
    </row>
    <row r="24" spans="1:6" ht="15.95" customHeight="1" x14ac:dyDescent="0.2">
      <c r="A24" s="40" t="s">
        <v>29</v>
      </c>
      <c r="B24" s="41"/>
      <c r="C24" s="31"/>
      <c r="D24" s="32"/>
      <c r="E24" s="39"/>
      <c r="F24" s="39"/>
    </row>
    <row r="25" spans="1:6" ht="15.95" customHeight="1" x14ac:dyDescent="0.2">
      <c r="A25" s="41" t="s">
        <v>93</v>
      </c>
      <c r="B25" s="41" t="s">
        <v>94</v>
      </c>
      <c r="C25" s="31"/>
      <c r="D25" s="32" t="s">
        <v>95</v>
      </c>
      <c r="E25" s="39">
        <v>-51500</v>
      </c>
      <c r="F25" s="39">
        <f>E25+410240</f>
        <v>358740</v>
      </c>
    </row>
    <row r="26" spans="1:6" ht="15.95" customHeight="1" x14ac:dyDescent="0.2">
      <c r="A26" s="41" t="s">
        <v>96</v>
      </c>
      <c r="B26" s="41" t="s">
        <v>97</v>
      </c>
      <c r="C26" s="31"/>
      <c r="D26" s="32" t="s">
        <v>98</v>
      </c>
      <c r="E26" s="39">
        <v>-3500</v>
      </c>
      <c r="F26" s="39">
        <f>E26+43223</f>
        <v>39723</v>
      </c>
    </row>
    <row r="27" spans="1:6" ht="15.95" customHeight="1" x14ac:dyDescent="0.2">
      <c r="A27" s="41" t="s">
        <v>99</v>
      </c>
      <c r="B27" s="41" t="s">
        <v>97</v>
      </c>
      <c r="C27" s="31"/>
      <c r="D27" s="32" t="s">
        <v>98</v>
      </c>
      <c r="E27" s="39">
        <v>-14500</v>
      </c>
      <c r="F27" s="39">
        <f>E27+71975</f>
        <v>57475</v>
      </c>
    </row>
    <row r="28" spans="1:6" ht="15.95" customHeight="1" x14ac:dyDescent="0.2">
      <c r="A28" s="41" t="s">
        <v>100</v>
      </c>
      <c r="B28" s="41" t="s">
        <v>97</v>
      </c>
      <c r="C28" s="31"/>
      <c r="D28" s="32" t="s">
        <v>98</v>
      </c>
      <c r="E28" s="39">
        <v>-4000</v>
      </c>
      <c r="F28" s="39">
        <f>E28+158000</f>
        <v>154000</v>
      </c>
    </row>
    <row r="29" spans="1:6" ht="15.95" customHeight="1" x14ac:dyDescent="0.2">
      <c r="A29" s="41" t="s">
        <v>101</v>
      </c>
      <c r="B29" s="41" t="s">
        <v>97</v>
      </c>
      <c r="C29" s="31"/>
      <c r="D29" s="32" t="s">
        <v>98</v>
      </c>
      <c r="E29" s="39">
        <v>-35000</v>
      </c>
      <c r="F29" s="39">
        <f>E29+130890</f>
        <v>95890</v>
      </c>
    </row>
    <row r="30" spans="1:6" ht="15.95" customHeight="1" x14ac:dyDescent="0.2">
      <c r="A30" s="41" t="s">
        <v>102</v>
      </c>
      <c r="B30" s="41" t="s">
        <v>103</v>
      </c>
      <c r="C30" s="31"/>
      <c r="D30" s="32" t="s">
        <v>55</v>
      </c>
      <c r="E30" s="39">
        <f>-40000+-39000</f>
        <v>-79000</v>
      </c>
      <c r="F30" s="39">
        <f>E30+311732</f>
        <v>232732</v>
      </c>
    </row>
    <row r="31" spans="1:6" ht="15.95" customHeight="1" x14ac:dyDescent="0.2">
      <c r="A31" s="30" t="s">
        <v>61</v>
      </c>
      <c r="B31" s="30" t="s">
        <v>62</v>
      </c>
      <c r="C31" s="31"/>
      <c r="D31" s="32" t="s">
        <v>63</v>
      </c>
      <c r="E31" s="39">
        <v>-60000</v>
      </c>
      <c r="F31" s="39">
        <f>E31+2030446</f>
        <v>1970446</v>
      </c>
    </row>
    <row r="32" spans="1:6" ht="15.95" customHeight="1" x14ac:dyDescent="0.2">
      <c r="A32" s="30">
        <v>90100581</v>
      </c>
      <c r="B32" s="30">
        <v>591070</v>
      </c>
      <c r="C32" s="33"/>
      <c r="D32" s="32" t="s">
        <v>64</v>
      </c>
      <c r="E32" s="43">
        <f>51500+3500+14500+4000+35000+79000+60000</f>
        <v>247500</v>
      </c>
      <c r="F32" s="39">
        <f>E32+1955000</f>
        <v>2202500</v>
      </c>
    </row>
    <row r="33" spans="1:6" ht="15.95" customHeight="1" x14ac:dyDescent="0.2">
      <c r="A33" s="59"/>
      <c r="B33" s="30"/>
      <c r="C33" s="45"/>
      <c r="D33" s="44" t="s">
        <v>4</v>
      </c>
      <c r="E33" s="39">
        <f>SUBTOTAL(9,E25:E32)</f>
        <v>0</v>
      </c>
      <c r="F33" s="32"/>
    </row>
    <row r="34" spans="1:6" ht="15.95" customHeight="1" x14ac:dyDescent="0.2">
      <c r="A34" s="45" t="s">
        <v>52</v>
      </c>
      <c r="B34" s="30"/>
      <c r="C34" s="45"/>
      <c r="D34" s="44"/>
      <c r="E34" s="39"/>
      <c r="F34" s="32"/>
    </row>
    <row r="35" spans="1:6" ht="15.95" customHeight="1" x14ac:dyDescent="0.2">
      <c r="A35" s="29" t="s">
        <v>53</v>
      </c>
      <c r="B35" s="30"/>
      <c r="C35" s="45"/>
      <c r="D35" s="44"/>
      <c r="E35" s="39"/>
      <c r="F35" s="32"/>
    </row>
    <row r="36" spans="1:6" ht="15.95" customHeight="1" x14ac:dyDescent="0.2">
      <c r="A36" s="55"/>
      <c r="B36" s="55"/>
      <c r="C36" s="55"/>
      <c r="D36" s="55"/>
      <c r="E36" s="56"/>
      <c r="F36" s="56"/>
    </row>
    <row r="37" spans="1:6" ht="15.95" customHeight="1" x14ac:dyDescent="0.2">
      <c r="A37" s="40" t="s">
        <v>6</v>
      </c>
      <c r="B37" s="55"/>
      <c r="C37" s="55"/>
      <c r="D37" s="55"/>
      <c r="E37" s="56"/>
      <c r="F37" s="56"/>
    </row>
    <row r="38" spans="1:6" ht="15.95" customHeight="1" x14ac:dyDescent="0.2">
      <c r="A38" s="30">
        <v>5653810</v>
      </c>
      <c r="B38" s="30">
        <v>381025</v>
      </c>
      <c r="C38" s="55"/>
      <c r="D38" s="32" t="s">
        <v>54</v>
      </c>
      <c r="E38" s="43">
        <f>44+1880+553</f>
        <v>2477</v>
      </c>
      <c r="F38" s="39">
        <f>E38+56893</f>
        <v>59370</v>
      </c>
    </row>
    <row r="39" spans="1:6" ht="15.95" customHeight="1" x14ac:dyDescent="0.2">
      <c r="A39" s="30"/>
      <c r="B39" s="30"/>
      <c r="C39" s="55"/>
      <c r="D39" s="44" t="s">
        <v>4</v>
      </c>
      <c r="E39" s="39">
        <f>SUBTOTAL(9,E38)</f>
        <v>2477</v>
      </c>
      <c r="F39" s="56"/>
    </row>
    <row r="40" spans="1:6" ht="15.95" customHeight="1" x14ac:dyDescent="0.2">
      <c r="A40" s="40" t="s">
        <v>29</v>
      </c>
      <c r="B40" s="30"/>
      <c r="C40" s="55"/>
      <c r="D40" s="44"/>
      <c r="E40" s="56"/>
      <c r="F40" s="56"/>
    </row>
    <row r="41" spans="1:6" ht="15.95" customHeight="1" x14ac:dyDescent="0.2">
      <c r="A41" s="30">
        <v>90100519</v>
      </c>
      <c r="B41" s="30">
        <v>590310</v>
      </c>
      <c r="C41" s="55"/>
      <c r="D41" s="32" t="s">
        <v>55</v>
      </c>
      <c r="E41" s="43">
        <f>44+1880+553</f>
        <v>2477</v>
      </c>
      <c r="F41" s="39">
        <f>E41+311732</f>
        <v>314209</v>
      </c>
    </row>
    <row r="42" spans="1:6" ht="15.95" customHeight="1" x14ac:dyDescent="0.2">
      <c r="A42" s="30"/>
      <c r="B42" s="30"/>
      <c r="C42" s="55"/>
      <c r="D42" s="44" t="s">
        <v>4</v>
      </c>
      <c r="E42" s="60">
        <f>SUBTOTAL(9,E41)</f>
        <v>2477</v>
      </c>
      <c r="F42" s="56"/>
    </row>
    <row r="43" spans="1:6" ht="15.95" customHeight="1" x14ac:dyDescent="0.2">
      <c r="A43" s="30"/>
      <c r="B43" s="30"/>
      <c r="C43" s="55"/>
      <c r="D43" s="44"/>
      <c r="E43" s="62"/>
      <c r="F43" s="56"/>
    </row>
    <row r="44" spans="1:6" ht="15.95" customHeight="1" thickBot="1" x14ac:dyDescent="0.25">
      <c r="A44" s="30"/>
      <c r="B44" s="30"/>
      <c r="C44" s="55"/>
      <c r="D44" s="46" t="s">
        <v>56</v>
      </c>
      <c r="E44" s="61">
        <f>E41+E21+E13</f>
        <v>74560</v>
      </c>
      <c r="F44" s="56"/>
    </row>
    <row r="45" spans="1:6" ht="15.95" customHeight="1" thickTop="1" x14ac:dyDescent="0.2">
      <c r="A45" s="30"/>
      <c r="B45" s="30"/>
      <c r="C45" s="55"/>
      <c r="D45" s="46"/>
      <c r="E45" s="51"/>
      <c r="F45" s="56"/>
    </row>
    <row r="46" spans="1:6" ht="15" customHeight="1" x14ac:dyDescent="0.2">
      <c r="A46" s="52" t="s">
        <v>106</v>
      </c>
      <c r="B46" s="53"/>
      <c r="C46" s="53"/>
      <c r="D46" s="53"/>
      <c r="E46" s="35" t="s">
        <v>0</v>
      </c>
      <c r="F46" s="35" t="s">
        <v>1</v>
      </c>
    </row>
    <row r="47" spans="1:6" ht="15" customHeight="1" x14ac:dyDescent="0.2">
      <c r="A47" s="54"/>
      <c r="B47" s="54"/>
      <c r="C47" s="54"/>
      <c r="D47" s="54"/>
      <c r="E47" s="37" t="s">
        <v>2</v>
      </c>
      <c r="F47" s="37" t="s">
        <v>3</v>
      </c>
    </row>
    <row r="48" spans="1:6" ht="15" customHeight="1" x14ac:dyDescent="0.2">
      <c r="A48" s="57"/>
      <c r="B48" s="57"/>
      <c r="C48" s="57"/>
      <c r="D48" s="57"/>
      <c r="E48" s="58"/>
      <c r="F48" s="58"/>
    </row>
    <row r="49" spans="1:6" ht="15.95" customHeight="1" x14ac:dyDescent="0.2">
      <c r="A49" s="45" t="s">
        <v>107</v>
      </c>
      <c r="B49" s="30"/>
      <c r="C49" s="45"/>
      <c r="D49" s="44"/>
      <c r="E49" s="39"/>
      <c r="F49" s="32"/>
    </row>
    <row r="50" spans="1:6" ht="15.95" customHeight="1" x14ac:dyDescent="0.2">
      <c r="A50" s="45"/>
      <c r="B50" s="30"/>
      <c r="C50" s="45"/>
      <c r="D50" s="44"/>
      <c r="E50" s="39"/>
      <c r="F50" s="32"/>
    </row>
    <row r="51" spans="1:6" ht="15.95" customHeight="1" x14ac:dyDescent="0.2">
      <c r="A51" s="40" t="s">
        <v>29</v>
      </c>
      <c r="B51" s="41"/>
      <c r="C51" s="31"/>
      <c r="D51" s="32"/>
      <c r="E51" s="39"/>
      <c r="F51" s="39"/>
    </row>
    <row r="52" spans="1:6" ht="15.95" customHeight="1" x14ac:dyDescent="0.2">
      <c r="A52" s="30">
        <v>62000533</v>
      </c>
      <c r="B52" s="21">
        <v>534000</v>
      </c>
      <c r="C52" s="33"/>
      <c r="D52" s="32" t="s">
        <v>126</v>
      </c>
      <c r="E52" s="62">
        <v>-126000</v>
      </c>
      <c r="F52" s="39">
        <f>E52+1436300</f>
        <v>1310300</v>
      </c>
    </row>
    <row r="53" spans="1:6" ht="15.95" customHeight="1" x14ac:dyDescent="0.2">
      <c r="A53" s="30">
        <v>94100587</v>
      </c>
      <c r="B53" s="21">
        <v>591310</v>
      </c>
      <c r="C53" s="33"/>
      <c r="D53" s="32" t="s">
        <v>127</v>
      </c>
      <c r="E53" s="43">
        <v>126000</v>
      </c>
      <c r="F53" s="39">
        <f>E53+9085000</f>
        <v>9211000</v>
      </c>
    </row>
    <row r="54" spans="1:6" ht="15.95" customHeight="1" x14ac:dyDescent="0.2">
      <c r="A54" s="59"/>
      <c r="B54" s="30"/>
      <c r="C54" s="45"/>
      <c r="D54" s="44" t="s">
        <v>4</v>
      </c>
      <c r="E54" s="39">
        <f>SUBTOTAL(9,E52:E53)</f>
        <v>0</v>
      </c>
      <c r="F54" s="32"/>
    </row>
    <row r="55" spans="1:6" ht="15.95" customHeight="1" x14ac:dyDescent="0.2">
      <c r="A55" s="30"/>
      <c r="B55" s="30"/>
      <c r="C55" s="55"/>
      <c r="D55" s="44"/>
      <c r="E55" s="62"/>
      <c r="F55" s="56"/>
    </row>
    <row r="56" spans="1:6" ht="15.95" customHeight="1" thickBot="1" x14ac:dyDescent="0.25">
      <c r="A56" s="30"/>
      <c r="B56" s="30"/>
      <c r="C56" s="55"/>
      <c r="D56" s="46" t="s">
        <v>108</v>
      </c>
      <c r="E56" s="61">
        <v>0</v>
      </c>
      <c r="F56" s="56"/>
    </row>
    <row r="57" spans="1:6" ht="15.95" customHeight="1" thickTop="1" x14ac:dyDescent="0.2">
      <c r="A57" s="30"/>
      <c r="B57" s="30"/>
      <c r="C57" s="55"/>
      <c r="D57" s="44"/>
      <c r="E57" s="39"/>
      <c r="F57" s="56"/>
    </row>
    <row r="58" spans="1:6" ht="15.95" customHeight="1" x14ac:dyDescent="0.2">
      <c r="A58" s="34" t="s">
        <v>32</v>
      </c>
      <c r="B58" s="34"/>
      <c r="C58" s="34"/>
      <c r="D58" s="34"/>
      <c r="E58" s="35" t="s">
        <v>0</v>
      </c>
      <c r="F58" s="35" t="s">
        <v>1</v>
      </c>
    </row>
    <row r="59" spans="1:6" ht="15.95" customHeight="1" x14ac:dyDescent="0.2">
      <c r="A59" s="36"/>
      <c r="B59" s="36"/>
      <c r="C59" s="36"/>
      <c r="D59" s="36"/>
      <c r="E59" s="37" t="s">
        <v>2</v>
      </c>
      <c r="F59" s="37" t="s">
        <v>3</v>
      </c>
    </row>
    <row r="60" spans="1:6" ht="15.95" customHeight="1" x14ac:dyDescent="0.2">
      <c r="A60" s="38"/>
      <c r="B60" s="30"/>
      <c r="C60" s="32"/>
      <c r="D60" s="32"/>
      <c r="E60" s="39"/>
      <c r="F60" s="32"/>
    </row>
    <row r="61" spans="1:6" ht="15.95" customHeight="1" x14ac:dyDescent="0.2">
      <c r="A61" s="40" t="s">
        <v>6</v>
      </c>
      <c r="B61" s="41"/>
      <c r="C61" s="33"/>
      <c r="D61" s="32"/>
      <c r="E61" s="39"/>
      <c r="F61" s="39"/>
    </row>
    <row r="62" spans="1:6" ht="15.95" customHeight="1" x14ac:dyDescent="0.2">
      <c r="A62" s="41" t="s">
        <v>33</v>
      </c>
      <c r="B62" s="41" t="s">
        <v>43</v>
      </c>
      <c r="C62" s="42" t="s">
        <v>28</v>
      </c>
      <c r="D62" s="4" t="s">
        <v>105</v>
      </c>
      <c r="E62" s="13">
        <v>17325</v>
      </c>
      <c r="F62" s="11">
        <f>E62+0</f>
        <v>17325</v>
      </c>
    </row>
    <row r="63" spans="1:6" ht="15.95" customHeight="1" x14ac:dyDescent="0.2">
      <c r="A63" s="41"/>
      <c r="B63" s="41"/>
      <c r="C63" s="33"/>
      <c r="D63" s="70" t="s">
        <v>4</v>
      </c>
      <c r="E63" s="11">
        <f>SUM(E62:E62)</f>
        <v>17325</v>
      </c>
    </row>
    <row r="64" spans="1:6" ht="15.95" customHeight="1" x14ac:dyDescent="0.2">
      <c r="A64" s="40" t="s">
        <v>29</v>
      </c>
      <c r="B64" s="41"/>
      <c r="C64" s="31"/>
    </row>
    <row r="65" spans="1:6" ht="15.95" customHeight="1" x14ac:dyDescent="0.2">
      <c r="A65" s="41" t="s">
        <v>44</v>
      </c>
      <c r="B65" s="41" t="s">
        <v>39</v>
      </c>
      <c r="C65" s="42" t="s">
        <v>28</v>
      </c>
      <c r="D65" s="4" t="s">
        <v>30</v>
      </c>
      <c r="E65" s="13">
        <v>17325</v>
      </c>
      <c r="F65" s="71">
        <f>E65+276910</f>
        <v>294235</v>
      </c>
    </row>
    <row r="66" spans="1:6" ht="15.95" customHeight="1" x14ac:dyDescent="0.2">
      <c r="A66" s="29"/>
      <c r="B66" s="30"/>
      <c r="C66" s="33"/>
      <c r="D66" s="70" t="s">
        <v>4</v>
      </c>
      <c r="E66" s="11">
        <f>SUM(E65:E65)</f>
        <v>17325</v>
      </c>
      <c r="F66" s="4"/>
    </row>
    <row r="67" spans="1:6" ht="15.95" customHeight="1" x14ac:dyDescent="0.2">
      <c r="A67" s="29"/>
      <c r="B67" s="30"/>
      <c r="C67" s="33"/>
      <c r="D67" s="44"/>
      <c r="E67" s="39"/>
      <c r="F67" s="32"/>
    </row>
    <row r="68" spans="1:6" ht="15.95" customHeight="1" thickBot="1" x14ac:dyDescent="0.25">
      <c r="A68" s="45"/>
      <c r="B68" s="41"/>
      <c r="C68" s="33"/>
      <c r="D68" s="46" t="s">
        <v>34</v>
      </c>
      <c r="E68" s="47">
        <f>E63</f>
        <v>17325</v>
      </c>
      <c r="F68" s="48"/>
    </row>
    <row r="69" spans="1:6" ht="15.95" customHeight="1" thickTop="1" x14ac:dyDescent="0.2">
      <c r="A69" s="45"/>
      <c r="B69" s="41"/>
      <c r="C69" s="33"/>
      <c r="D69" s="46"/>
      <c r="E69" s="51"/>
      <c r="F69" s="48"/>
    </row>
    <row r="70" spans="1:6" ht="15.95" customHeight="1" x14ac:dyDescent="0.2">
      <c r="A70" s="30"/>
      <c r="B70" s="41"/>
      <c r="C70" s="32"/>
      <c r="D70" s="45"/>
      <c r="E70" s="49"/>
      <c r="F70" s="39"/>
    </row>
    <row r="71" spans="1:6" ht="15.95" customHeight="1" x14ac:dyDescent="0.2">
      <c r="A71" s="34" t="s">
        <v>35</v>
      </c>
      <c r="B71" s="34"/>
      <c r="C71" s="34"/>
      <c r="D71" s="34"/>
      <c r="E71" s="35" t="s">
        <v>0</v>
      </c>
      <c r="F71" s="35" t="s">
        <v>1</v>
      </c>
    </row>
    <row r="72" spans="1:6" ht="15.95" customHeight="1" x14ac:dyDescent="0.2">
      <c r="A72" s="36"/>
      <c r="B72" s="36"/>
      <c r="C72" s="36"/>
      <c r="D72" s="36"/>
      <c r="E72" s="37" t="s">
        <v>2</v>
      </c>
      <c r="F72" s="37" t="s">
        <v>3</v>
      </c>
    </row>
    <row r="73" spans="1:6" ht="15.95" customHeight="1" x14ac:dyDescent="0.2">
      <c r="A73" s="38"/>
      <c r="B73" s="30"/>
      <c r="C73" s="32"/>
      <c r="D73" s="32"/>
      <c r="E73" s="39"/>
      <c r="F73" s="32"/>
    </row>
    <row r="74" spans="1:6" ht="15.95" customHeight="1" x14ac:dyDescent="0.2">
      <c r="A74" s="40" t="s">
        <v>6</v>
      </c>
      <c r="B74" s="41"/>
      <c r="C74" s="33"/>
      <c r="D74" s="32"/>
      <c r="E74" s="39"/>
      <c r="F74" s="39"/>
    </row>
    <row r="75" spans="1:6" ht="15.95" customHeight="1" x14ac:dyDescent="0.2">
      <c r="A75" s="41" t="s">
        <v>45</v>
      </c>
      <c r="B75" s="41" t="s">
        <v>46</v>
      </c>
      <c r="C75" s="31"/>
      <c r="D75" s="32" t="s">
        <v>47</v>
      </c>
      <c r="E75" s="43">
        <v>876</v>
      </c>
      <c r="F75" s="39">
        <f>E75+1384</f>
        <v>2260</v>
      </c>
    </row>
    <row r="76" spans="1:6" ht="15.95" customHeight="1" x14ac:dyDescent="0.2">
      <c r="A76" s="41"/>
      <c r="B76" s="41"/>
      <c r="C76" s="33"/>
      <c r="D76" s="44" t="s">
        <v>4</v>
      </c>
      <c r="E76" s="39">
        <f>SUM(E75:E75)</f>
        <v>876</v>
      </c>
      <c r="F76" s="39"/>
    </row>
    <row r="77" spans="1:6" ht="15.95" customHeight="1" x14ac:dyDescent="0.2">
      <c r="A77" s="40" t="s">
        <v>29</v>
      </c>
      <c r="B77" s="41"/>
      <c r="C77" s="31"/>
      <c r="D77" s="32"/>
      <c r="E77" s="39"/>
      <c r="F77" s="39"/>
    </row>
    <row r="78" spans="1:6" ht="15.95" customHeight="1" x14ac:dyDescent="0.2">
      <c r="A78" s="41" t="s">
        <v>38</v>
      </c>
      <c r="B78" s="41" t="s">
        <v>39</v>
      </c>
      <c r="C78" s="31"/>
      <c r="D78" s="32" t="s">
        <v>30</v>
      </c>
      <c r="E78" s="39">
        <v>832</v>
      </c>
      <c r="F78" s="39">
        <f>E78+400534</f>
        <v>401366</v>
      </c>
    </row>
    <row r="79" spans="1:6" ht="15.95" customHeight="1" x14ac:dyDescent="0.2">
      <c r="A79" s="41" t="s">
        <v>40</v>
      </c>
      <c r="B79" s="41" t="s">
        <v>41</v>
      </c>
      <c r="C79" s="31"/>
      <c r="D79" s="50" t="s">
        <v>31</v>
      </c>
      <c r="E79" s="43">
        <v>44</v>
      </c>
      <c r="F79" s="39">
        <f>E79+56962</f>
        <v>57006</v>
      </c>
    </row>
    <row r="80" spans="1:6" ht="15.95" customHeight="1" x14ac:dyDescent="0.2">
      <c r="A80" s="29"/>
      <c r="B80" s="30"/>
      <c r="C80" s="33"/>
      <c r="D80" s="44" t="s">
        <v>4</v>
      </c>
      <c r="E80" s="39">
        <f>SUBTOTAL(9,E78:E79)</f>
        <v>876</v>
      </c>
      <c r="F80" s="32"/>
    </row>
    <row r="81" spans="1:6" ht="15.95" customHeight="1" x14ac:dyDescent="0.2">
      <c r="A81" s="29"/>
      <c r="B81" s="30"/>
      <c r="C81" s="33"/>
      <c r="D81" s="44"/>
      <c r="E81" s="39"/>
      <c r="F81" s="32"/>
    </row>
    <row r="82" spans="1:6" ht="15.95" customHeight="1" x14ac:dyDescent="0.2">
      <c r="A82" s="40" t="s">
        <v>6</v>
      </c>
      <c r="B82" s="41"/>
      <c r="C82" s="33"/>
      <c r="D82" s="32"/>
      <c r="E82" s="39"/>
      <c r="F82" s="39"/>
    </row>
    <row r="83" spans="1:6" ht="15.95" customHeight="1" x14ac:dyDescent="0.2">
      <c r="A83" s="41" t="s">
        <v>36</v>
      </c>
      <c r="B83" s="41" t="s">
        <v>48</v>
      </c>
      <c r="C83" s="31"/>
      <c r="D83" s="32" t="s">
        <v>49</v>
      </c>
      <c r="E83" s="43">
        <v>18796</v>
      </c>
      <c r="F83" s="39">
        <f>E83+416673</f>
        <v>435469</v>
      </c>
    </row>
    <row r="84" spans="1:6" ht="15.95" customHeight="1" x14ac:dyDescent="0.2">
      <c r="A84" s="41"/>
      <c r="B84" s="41"/>
      <c r="C84" s="33"/>
      <c r="D84" s="44" t="s">
        <v>4</v>
      </c>
      <c r="E84" s="39">
        <f>SUM(E83:E83)</f>
        <v>18796</v>
      </c>
      <c r="F84" s="39"/>
    </row>
    <row r="85" spans="1:6" ht="15.95" customHeight="1" x14ac:dyDescent="0.2">
      <c r="A85" s="40" t="s">
        <v>29</v>
      </c>
      <c r="B85" s="41"/>
      <c r="C85" s="31"/>
      <c r="D85" s="32"/>
      <c r="E85" s="39"/>
      <c r="F85" s="39"/>
    </row>
    <row r="86" spans="1:6" ht="15.95" customHeight="1" x14ac:dyDescent="0.2">
      <c r="A86" s="41" t="s">
        <v>38</v>
      </c>
      <c r="B86" s="41" t="s">
        <v>39</v>
      </c>
      <c r="C86" s="31"/>
      <c r="D86" s="32" t="s">
        <v>30</v>
      </c>
      <c r="E86" s="39">
        <v>16916</v>
      </c>
      <c r="F86" s="39">
        <f>F78+E86</f>
        <v>418282</v>
      </c>
    </row>
    <row r="87" spans="1:6" ht="15.95" customHeight="1" x14ac:dyDescent="0.2">
      <c r="A87" s="41" t="s">
        <v>40</v>
      </c>
      <c r="B87" s="41" t="s">
        <v>41</v>
      </c>
      <c r="C87" s="31"/>
      <c r="D87" s="50" t="s">
        <v>31</v>
      </c>
      <c r="E87" s="43">
        <v>1880</v>
      </c>
      <c r="F87" s="39">
        <f>E87+F79</f>
        <v>58886</v>
      </c>
    </row>
    <row r="88" spans="1:6" ht="15.95" customHeight="1" x14ac:dyDescent="0.2">
      <c r="A88" s="29"/>
      <c r="B88" s="30"/>
      <c r="C88" s="33"/>
      <c r="D88" s="44" t="s">
        <v>4</v>
      </c>
      <c r="E88" s="39">
        <f>SUBTOTAL(9,E86:E87)</f>
        <v>18796</v>
      </c>
      <c r="F88" s="32"/>
    </row>
    <row r="89" spans="1:6" ht="15.95" customHeight="1" x14ac:dyDescent="0.2">
      <c r="A89" s="29"/>
      <c r="B89" s="30"/>
      <c r="C89" s="33"/>
      <c r="D89" s="44"/>
      <c r="E89" s="39"/>
      <c r="F89" s="32"/>
    </row>
    <row r="90" spans="1:6" ht="15.95" customHeight="1" x14ac:dyDescent="0.2">
      <c r="A90" s="34" t="s">
        <v>35</v>
      </c>
      <c r="B90" s="34"/>
      <c r="C90" s="34"/>
      <c r="D90" s="34"/>
      <c r="E90" s="35" t="s">
        <v>0</v>
      </c>
      <c r="F90" s="35" t="s">
        <v>1</v>
      </c>
    </row>
    <row r="91" spans="1:6" ht="15.95" customHeight="1" x14ac:dyDescent="0.2">
      <c r="A91" s="36" t="s">
        <v>109</v>
      </c>
      <c r="B91" s="36"/>
      <c r="C91" s="36"/>
      <c r="D91" s="36"/>
      <c r="E91" s="37" t="s">
        <v>2</v>
      </c>
      <c r="F91" s="37" t="s">
        <v>3</v>
      </c>
    </row>
    <row r="92" spans="1:6" ht="15.95" customHeight="1" x14ac:dyDescent="0.2">
      <c r="A92" s="69"/>
      <c r="B92" s="69"/>
      <c r="C92" s="69"/>
      <c r="D92" s="69"/>
      <c r="E92" s="58"/>
      <c r="F92" s="58"/>
    </row>
    <row r="93" spans="1:6" ht="15.95" customHeight="1" x14ac:dyDescent="0.2">
      <c r="A93" s="40" t="s">
        <v>6</v>
      </c>
      <c r="B93" s="41"/>
      <c r="C93" s="33"/>
      <c r="D93" s="32"/>
      <c r="E93" s="39"/>
      <c r="F93" s="39"/>
    </row>
    <row r="94" spans="1:6" ht="15.95" customHeight="1" x14ac:dyDescent="0.2">
      <c r="A94" s="41" t="s">
        <v>36</v>
      </c>
      <c r="B94" s="41" t="s">
        <v>37</v>
      </c>
      <c r="C94" s="31"/>
      <c r="D94" s="32" t="s">
        <v>50</v>
      </c>
      <c r="E94" s="43">
        <v>11055</v>
      </c>
      <c r="F94" s="39">
        <f>E94+20305</f>
        <v>31360</v>
      </c>
    </row>
    <row r="95" spans="1:6" ht="15.95" customHeight="1" x14ac:dyDescent="0.2">
      <c r="A95" s="41"/>
      <c r="B95" s="41"/>
      <c r="C95" s="33"/>
      <c r="D95" s="44" t="s">
        <v>4</v>
      </c>
      <c r="E95" s="39">
        <f>SUM(E94:E94)</f>
        <v>11055</v>
      </c>
      <c r="F95" s="39"/>
    </row>
    <row r="96" spans="1:6" ht="15.95" customHeight="1" x14ac:dyDescent="0.2">
      <c r="A96" s="40" t="s">
        <v>29</v>
      </c>
      <c r="B96" s="41"/>
      <c r="C96" s="31"/>
      <c r="D96" s="32"/>
      <c r="E96" s="39"/>
      <c r="F96" s="39"/>
    </row>
    <row r="97" spans="1:6" ht="15.95" customHeight="1" x14ac:dyDescent="0.2">
      <c r="A97" s="41" t="s">
        <v>38</v>
      </c>
      <c r="B97" s="41" t="s">
        <v>39</v>
      </c>
      <c r="C97" s="31"/>
      <c r="D97" s="32" t="s">
        <v>30</v>
      </c>
      <c r="E97" s="39">
        <v>10502</v>
      </c>
      <c r="F97" s="39">
        <f>E97+F86</f>
        <v>428784</v>
      </c>
    </row>
    <row r="98" spans="1:6" ht="15.95" customHeight="1" x14ac:dyDescent="0.2">
      <c r="A98" s="41" t="s">
        <v>40</v>
      </c>
      <c r="B98" s="41" t="s">
        <v>41</v>
      </c>
      <c r="C98" s="31"/>
      <c r="D98" s="50" t="s">
        <v>31</v>
      </c>
      <c r="E98" s="43">
        <v>553</v>
      </c>
      <c r="F98" s="39">
        <f>E98+F87</f>
        <v>59439</v>
      </c>
    </row>
    <row r="99" spans="1:6" ht="15.95" customHeight="1" x14ac:dyDescent="0.2">
      <c r="A99" s="29"/>
      <c r="B99" s="30"/>
      <c r="C99" s="33"/>
      <c r="D99" s="44" t="s">
        <v>4</v>
      </c>
      <c r="E99" s="39">
        <f>SUBTOTAL(9,E97:E98)</f>
        <v>11055</v>
      </c>
      <c r="F99" s="32"/>
    </row>
    <row r="100" spans="1:6" ht="15.95" customHeight="1" x14ac:dyDescent="0.2">
      <c r="A100" s="29"/>
      <c r="B100" s="30"/>
      <c r="C100" s="33"/>
      <c r="D100" s="44"/>
      <c r="E100" s="39"/>
      <c r="F100" s="32"/>
    </row>
    <row r="101" spans="1:6" ht="15.95" customHeight="1" thickBot="1" x14ac:dyDescent="0.25">
      <c r="A101" s="45"/>
      <c r="B101" s="41"/>
      <c r="C101" s="33"/>
      <c r="D101" s="46" t="s">
        <v>42</v>
      </c>
      <c r="E101" s="47">
        <f>E75+E83+E94</f>
        <v>30727</v>
      </c>
      <c r="F101" s="48"/>
    </row>
    <row r="102" spans="1:6" ht="15.95" customHeight="1" thickTop="1" x14ac:dyDescent="0.2">
      <c r="A102" s="4"/>
      <c r="C102" s="4"/>
      <c r="D102" s="22"/>
      <c r="E102" s="14"/>
    </row>
    <row r="103" spans="1:6" ht="15.95" customHeight="1" x14ac:dyDescent="0.2">
      <c r="A103" s="23" t="s">
        <v>7</v>
      </c>
      <c r="B103" s="23"/>
      <c r="C103" s="23"/>
      <c r="D103" s="23"/>
      <c r="E103" s="5" t="s">
        <v>0</v>
      </c>
      <c r="F103" s="5" t="s">
        <v>1</v>
      </c>
    </row>
    <row r="104" spans="1:6" ht="15.95" customHeight="1" x14ac:dyDescent="0.2">
      <c r="A104" s="24"/>
      <c r="B104" s="24"/>
      <c r="C104" s="24"/>
      <c r="D104" s="24"/>
      <c r="E104" s="6" t="s">
        <v>2</v>
      </c>
      <c r="F104" s="6" t="s">
        <v>3</v>
      </c>
    </row>
    <row r="105" spans="1:6" ht="15.95" customHeight="1" x14ac:dyDescent="0.2">
      <c r="A105" s="63"/>
      <c r="B105" s="63"/>
      <c r="C105" s="63"/>
      <c r="D105" s="63"/>
      <c r="E105" s="64"/>
      <c r="F105" s="64"/>
    </row>
    <row r="106" spans="1:6" ht="15.95" customHeight="1" x14ac:dyDescent="0.2">
      <c r="A106" s="59" t="s">
        <v>80</v>
      </c>
      <c r="B106" s="63"/>
      <c r="C106" s="63"/>
      <c r="D106" s="63"/>
      <c r="E106" s="64"/>
      <c r="F106" s="64"/>
    </row>
    <row r="107" spans="1:6" ht="15.95" customHeight="1" x14ac:dyDescent="0.2">
      <c r="A107" s="63"/>
      <c r="B107" s="63"/>
      <c r="C107" s="63"/>
      <c r="D107" s="63"/>
      <c r="E107" s="64"/>
      <c r="F107" s="64"/>
    </row>
    <row r="108" spans="1:6" ht="15.95" customHeight="1" x14ac:dyDescent="0.2">
      <c r="A108" s="65" t="s">
        <v>66</v>
      </c>
      <c r="B108" s="41"/>
      <c r="C108" s="33"/>
      <c r="D108" s="46"/>
      <c r="E108" s="49"/>
      <c r="F108" s="39"/>
    </row>
    <row r="109" spans="1:6" ht="15.95" customHeight="1" x14ac:dyDescent="0.2">
      <c r="A109" s="33"/>
      <c r="B109" s="41"/>
      <c r="C109" s="33"/>
      <c r="D109" s="46"/>
      <c r="E109" s="49"/>
      <c r="F109" s="39"/>
    </row>
    <row r="110" spans="1:6" ht="15.95" customHeight="1" x14ac:dyDescent="0.2">
      <c r="A110" s="40" t="s">
        <v>6</v>
      </c>
      <c r="B110" s="41"/>
      <c r="C110" s="33"/>
      <c r="D110" s="46"/>
      <c r="E110" s="49"/>
      <c r="F110" s="39"/>
    </row>
    <row r="111" spans="1:6" ht="15.95" customHeight="1" x14ac:dyDescent="0.2">
      <c r="A111" s="41" t="s">
        <v>67</v>
      </c>
      <c r="B111" s="41" t="s">
        <v>68</v>
      </c>
      <c r="C111" s="41" t="s">
        <v>69</v>
      </c>
      <c r="D111" s="50" t="s">
        <v>70</v>
      </c>
      <c r="E111" s="43">
        <v>20000</v>
      </c>
      <c r="F111" s="39">
        <f>120000+E111</f>
        <v>140000</v>
      </c>
    </row>
    <row r="112" spans="1:6" ht="15.95" customHeight="1" x14ac:dyDescent="0.2">
      <c r="A112" s="32"/>
      <c r="B112" s="32"/>
      <c r="C112" s="32"/>
      <c r="D112" s="44" t="s">
        <v>4</v>
      </c>
      <c r="E112" s="39">
        <f>SUBTOTAL(9,E111:E111)</f>
        <v>20000</v>
      </c>
      <c r="F112" s="39"/>
    </row>
    <row r="113" spans="1:6" ht="15.95" customHeight="1" x14ac:dyDescent="0.2">
      <c r="A113" s="40" t="s">
        <v>8</v>
      </c>
      <c r="B113" s="41"/>
      <c r="C113" s="33"/>
      <c r="D113" s="32"/>
      <c r="E113" s="39"/>
      <c r="F113" s="39"/>
    </row>
    <row r="114" spans="1:6" ht="15.95" customHeight="1" x14ac:dyDescent="0.2">
      <c r="A114" s="41" t="s">
        <v>71</v>
      </c>
      <c r="B114" s="41" t="s">
        <v>72</v>
      </c>
      <c r="C114" s="41" t="s">
        <v>69</v>
      </c>
      <c r="D114" s="32" t="s">
        <v>65</v>
      </c>
      <c r="E114" s="43">
        <v>20000</v>
      </c>
      <c r="F114" s="39">
        <f>120000+E114</f>
        <v>140000</v>
      </c>
    </row>
    <row r="115" spans="1:6" ht="15.95" customHeight="1" x14ac:dyDescent="0.2">
      <c r="A115" s="30"/>
      <c r="B115" s="30"/>
      <c r="C115" s="30"/>
      <c r="D115" s="44" t="s">
        <v>4</v>
      </c>
      <c r="E115" s="39">
        <f>SUBTOTAL(9,E114:E114)</f>
        <v>20000</v>
      </c>
      <c r="F115" s="39"/>
    </row>
    <row r="116" spans="1:6" ht="15.95" customHeight="1" x14ac:dyDescent="0.2">
      <c r="A116" s="30"/>
      <c r="B116" s="30"/>
      <c r="C116" s="30"/>
      <c r="D116" s="44"/>
      <c r="E116" s="39"/>
      <c r="F116" s="39"/>
    </row>
    <row r="117" spans="1:6" ht="15.95" customHeight="1" x14ac:dyDescent="0.2">
      <c r="A117" s="65" t="s">
        <v>76</v>
      </c>
      <c r="B117" s="41"/>
      <c r="C117" s="33"/>
      <c r="D117" s="46"/>
      <c r="E117" s="49"/>
      <c r="F117" s="39"/>
    </row>
    <row r="118" spans="1:6" ht="15.95" customHeight="1" x14ac:dyDescent="0.2">
      <c r="A118" s="33"/>
      <c r="B118" s="41"/>
      <c r="C118" s="33"/>
      <c r="D118" s="46"/>
      <c r="E118" s="49"/>
      <c r="F118" s="39"/>
    </row>
    <row r="119" spans="1:6" ht="15.95" customHeight="1" x14ac:dyDescent="0.2">
      <c r="A119" s="40" t="s">
        <v>6</v>
      </c>
      <c r="B119" s="41"/>
      <c r="C119" s="33"/>
      <c r="D119" s="46"/>
      <c r="E119" s="49"/>
      <c r="F119" s="39"/>
    </row>
    <row r="120" spans="1:6" ht="15.95" customHeight="1" x14ac:dyDescent="0.2">
      <c r="A120" s="41" t="s">
        <v>77</v>
      </c>
      <c r="B120" s="41" t="s">
        <v>68</v>
      </c>
      <c r="C120" s="41" t="s">
        <v>78</v>
      </c>
      <c r="D120" s="50" t="s">
        <v>70</v>
      </c>
      <c r="E120" s="43">
        <v>31500</v>
      </c>
      <c r="F120" s="39">
        <f>E120+160000</f>
        <v>191500</v>
      </c>
    </row>
    <row r="121" spans="1:6" ht="15.95" customHeight="1" x14ac:dyDescent="0.2">
      <c r="A121" s="32"/>
      <c r="B121" s="32"/>
      <c r="C121" s="32"/>
      <c r="D121" s="44" t="s">
        <v>4</v>
      </c>
      <c r="E121" s="39">
        <f>SUBTOTAL(9,E120:E120)</f>
        <v>31500</v>
      </c>
      <c r="F121" s="39"/>
    </row>
    <row r="122" spans="1:6" ht="15.95" customHeight="1" x14ac:dyDescent="0.2">
      <c r="A122" s="40" t="s">
        <v>8</v>
      </c>
      <c r="B122" s="41"/>
      <c r="C122" s="33"/>
      <c r="D122" s="32"/>
      <c r="E122" s="39"/>
      <c r="F122" s="39"/>
    </row>
    <row r="123" spans="1:6" ht="15.95" customHeight="1" x14ac:dyDescent="0.2">
      <c r="A123" s="41" t="s">
        <v>79</v>
      </c>
      <c r="B123" s="41" t="s">
        <v>11</v>
      </c>
      <c r="C123" s="41" t="s">
        <v>78</v>
      </c>
      <c r="D123" s="32" t="s">
        <v>14</v>
      </c>
      <c r="E123" s="43">
        <v>31500</v>
      </c>
      <c r="F123" s="39">
        <f>E123+160000</f>
        <v>191500</v>
      </c>
    </row>
    <row r="124" spans="1:6" ht="15.95" customHeight="1" x14ac:dyDescent="0.2">
      <c r="A124" s="30"/>
      <c r="B124" s="30"/>
      <c r="C124" s="30"/>
      <c r="D124" s="44" t="s">
        <v>4</v>
      </c>
      <c r="E124" s="39">
        <f>SUBTOTAL(9,E123:E123)</f>
        <v>31500</v>
      </c>
      <c r="F124" s="39"/>
    </row>
    <row r="125" spans="1:6" ht="15.95" customHeight="1" x14ac:dyDescent="0.2">
      <c r="A125" s="30"/>
      <c r="B125" s="30"/>
      <c r="C125" s="30"/>
      <c r="D125" s="44"/>
      <c r="E125" s="39"/>
      <c r="F125" s="39"/>
    </row>
    <row r="126" spans="1:6" ht="15.95" customHeight="1" x14ac:dyDescent="0.2">
      <c r="A126" s="65" t="s">
        <v>111</v>
      </c>
      <c r="B126" s="41"/>
      <c r="C126" s="33"/>
      <c r="D126" s="46"/>
      <c r="E126" s="49"/>
      <c r="F126" s="39"/>
    </row>
    <row r="127" spans="1:6" ht="15.95" customHeight="1" x14ac:dyDescent="0.2">
      <c r="A127" s="33"/>
      <c r="B127" s="41"/>
      <c r="C127" s="33"/>
      <c r="D127" s="46"/>
      <c r="E127" s="49"/>
      <c r="F127" s="39"/>
    </row>
    <row r="128" spans="1:6" ht="15.95" customHeight="1" x14ac:dyDescent="0.2">
      <c r="A128" s="40" t="s">
        <v>6</v>
      </c>
      <c r="B128" s="41"/>
      <c r="C128" s="33"/>
      <c r="D128" s="46"/>
      <c r="E128" s="49"/>
      <c r="F128" s="39"/>
    </row>
    <row r="129" spans="1:6" ht="15.95" customHeight="1" x14ac:dyDescent="0.2">
      <c r="A129" s="41" t="s">
        <v>112</v>
      </c>
      <c r="B129" s="41" t="s">
        <v>68</v>
      </c>
      <c r="C129" s="41" t="s">
        <v>113</v>
      </c>
      <c r="D129" s="50" t="s">
        <v>70</v>
      </c>
      <c r="E129" s="43">
        <v>40000</v>
      </c>
      <c r="F129" s="39">
        <v>40000</v>
      </c>
    </row>
    <row r="130" spans="1:6" ht="15.95" customHeight="1" x14ac:dyDescent="0.2">
      <c r="A130" s="32"/>
      <c r="B130" s="32"/>
      <c r="C130" s="32"/>
      <c r="D130" s="44" t="s">
        <v>4</v>
      </c>
      <c r="E130" s="39">
        <f>SUBTOTAL(9,E129:E129)</f>
        <v>40000</v>
      </c>
      <c r="F130" s="39"/>
    </row>
    <row r="131" spans="1:6" ht="15.95" customHeight="1" x14ac:dyDescent="0.2">
      <c r="A131" s="40" t="s">
        <v>8</v>
      </c>
      <c r="B131" s="41"/>
      <c r="C131" s="33"/>
      <c r="D131" s="32"/>
      <c r="E131" s="39"/>
      <c r="F131" s="39"/>
    </row>
    <row r="132" spans="1:6" ht="15.95" customHeight="1" x14ac:dyDescent="0.2">
      <c r="A132" s="41" t="s">
        <v>114</v>
      </c>
      <c r="B132" s="41" t="s">
        <v>115</v>
      </c>
      <c r="C132" s="41" t="s">
        <v>113</v>
      </c>
      <c r="D132" s="32" t="s">
        <v>116</v>
      </c>
      <c r="E132" s="43">
        <v>40000</v>
      </c>
      <c r="F132" s="39">
        <v>40000</v>
      </c>
    </row>
    <row r="133" spans="1:6" ht="15.95" customHeight="1" x14ac:dyDescent="0.2">
      <c r="A133" s="30"/>
      <c r="B133" s="30"/>
      <c r="C133" s="30"/>
      <c r="D133" s="44" t="s">
        <v>4</v>
      </c>
      <c r="E133" s="39">
        <f>SUBTOTAL(9,E132:E132)</f>
        <v>40000</v>
      </c>
      <c r="F133" s="39"/>
    </row>
    <row r="134" spans="1:6" ht="15.95" customHeight="1" x14ac:dyDescent="0.2">
      <c r="A134" s="30"/>
      <c r="B134" s="30"/>
      <c r="C134" s="30"/>
      <c r="D134" s="44"/>
      <c r="E134" s="39"/>
      <c r="F134" s="39"/>
    </row>
    <row r="135" spans="1:6" ht="15.95" customHeight="1" x14ac:dyDescent="0.2">
      <c r="A135" s="23" t="s">
        <v>7</v>
      </c>
      <c r="B135" s="23"/>
      <c r="C135" s="23"/>
      <c r="D135" s="23"/>
      <c r="E135" s="5" t="s">
        <v>0</v>
      </c>
      <c r="F135" s="5" t="s">
        <v>1</v>
      </c>
    </row>
    <row r="136" spans="1:6" ht="15.95" customHeight="1" x14ac:dyDescent="0.2">
      <c r="A136" s="24" t="s">
        <v>109</v>
      </c>
      <c r="B136" s="24"/>
      <c r="C136" s="24"/>
      <c r="D136" s="24"/>
      <c r="E136" s="6" t="s">
        <v>2</v>
      </c>
      <c r="F136" s="6" t="s">
        <v>3</v>
      </c>
    </row>
    <row r="137" spans="1:6" ht="15.95" customHeight="1" x14ac:dyDescent="0.2">
      <c r="A137" s="30"/>
      <c r="B137" s="30"/>
      <c r="C137" s="30"/>
      <c r="D137" s="44"/>
      <c r="E137" s="39"/>
      <c r="F137" s="39"/>
    </row>
    <row r="138" spans="1:6" ht="15.95" customHeight="1" x14ac:dyDescent="0.2">
      <c r="A138" s="65" t="s">
        <v>117</v>
      </c>
      <c r="B138" s="41"/>
      <c r="C138" s="33"/>
      <c r="D138" s="46"/>
      <c r="E138" s="49"/>
      <c r="F138" s="39"/>
    </row>
    <row r="139" spans="1:6" ht="15.95" customHeight="1" x14ac:dyDescent="0.2">
      <c r="A139" s="33"/>
      <c r="B139" s="41"/>
      <c r="C139" s="33"/>
      <c r="D139" s="46"/>
      <c r="E139" s="49"/>
      <c r="F139" s="39"/>
    </row>
    <row r="140" spans="1:6" ht="15.95" customHeight="1" x14ac:dyDescent="0.2">
      <c r="A140" s="40" t="s">
        <v>6</v>
      </c>
      <c r="B140" s="41"/>
      <c r="C140" s="33"/>
      <c r="D140" s="46"/>
      <c r="E140" s="49"/>
      <c r="F140" s="39"/>
    </row>
    <row r="141" spans="1:6" ht="15.95" customHeight="1" x14ac:dyDescent="0.2">
      <c r="A141" s="41" t="s">
        <v>112</v>
      </c>
      <c r="B141" s="41" t="s">
        <v>68</v>
      </c>
      <c r="C141" s="41" t="s">
        <v>118</v>
      </c>
      <c r="D141" s="50" t="s">
        <v>70</v>
      </c>
      <c r="E141" s="43">
        <v>40000</v>
      </c>
      <c r="F141" s="39">
        <v>40000</v>
      </c>
    </row>
    <row r="142" spans="1:6" ht="15.95" customHeight="1" x14ac:dyDescent="0.2">
      <c r="A142" s="32"/>
      <c r="B142" s="32"/>
      <c r="C142" s="32"/>
      <c r="D142" s="44" t="s">
        <v>4</v>
      </c>
      <c r="E142" s="39">
        <f>SUBTOTAL(9,E141:E141)</f>
        <v>40000</v>
      </c>
      <c r="F142" s="39"/>
    </row>
    <row r="143" spans="1:6" ht="15.95" customHeight="1" x14ac:dyDescent="0.2">
      <c r="A143" s="40" t="s">
        <v>8</v>
      </c>
      <c r="B143" s="41"/>
      <c r="C143" s="33"/>
      <c r="D143" s="32"/>
      <c r="E143" s="39"/>
      <c r="F143" s="39"/>
    </row>
    <row r="144" spans="1:6" ht="15.95" customHeight="1" x14ac:dyDescent="0.2">
      <c r="A144" s="41" t="s">
        <v>114</v>
      </c>
      <c r="B144" s="41" t="s">
        <v>119</v>
      </c>
      <c r="C144" s="41" t="s">
        <v>118</v>
      </c>
      <c r="D144" s="32" t="s">
        <v>120</v>
      </c>
      <c r="E144" s="43">
        <v>40000</v>
      </c>
      <c r="F144" s="39">
        <v>40000</v>
      </c>
    </row>
    <row r="145" spans="1:6" ht="15.95" customHeight="1" x14ac:dyDescent="0.2">
      <c r="A145" s="41"/>
      <c r="B145" s="41"/>
      <c r="C145" s="41"/>
      <c r="D145" s="44" t="s">
        <v>4</v>
      </c>
      <c r="E145" s="39">
        <f>SUBTOTAL(9,E144)</f>
        <v>40000</v>
      </c>
      <c r="F145" s="39"/>
    </row>
    <row r="146" spans="1:6" ht="15.95" customHeight="1" x14ac:dyDescent="0.2">
      <c r="A146" s="65" t="s">
        <v>122</v>
      </c>
      <c r="B146" s="41"/>
      <c r="C146" s="33"/>
      <c r="D146" s="46"/>
      <c r="E146" s="49"/>
      <c r="F146" s="39"/>
    </row>
    <row r="147" spans="1:6" ht="15.95" customHeight="1" x14ac:dyDescent="0.2">
      <c r="A147" s="33"/>
      <c r="B147" s="41"/>
      <c r="C147" s="33"/>
      <c r="D147" s="46"/>
      <c r="E147" s="49"/>
      <c r="F147" s="39"/>
    </row>
    <row r="148" spans="1:6" ht="15.95" customHeight="1" x14ac:dyDescent="0.2">
      <c r="A148" s="40" t="s">
        <v>6</v>
      </c>
      <c r="B148" s="41"/>
      <c r="C148" s="33"/>
      <c r="D148" s="46"/>
      <c r="E148" s="49"/>
      <c r="F148" s="39"/>
    </row>
    <row r="149" spans="1:6" ht="15.95" customHeight="1" x14ac:dyDescent="0.2">
      <c r="A149" s="41" t="s">
        <v>112</v>
      </c>
      <c r="B149" s="41" t="s">
        <v>68</v>
      </c>
      <c r="C149" s="41" t="s">
        <v>121</v>
      </c>
      <c r="D149" s="50" t="s">
        <v>70</v>
      </c>
      <c r="E149" s="43">
        <v>17000</v>
      </c>
      <c r="F149" s="39">
        <v>17000</v>
      </c>
    </row>
    <row r="150" spans="1:6" ht="15.95" customHeight="1" x14ac:dyDescent="0.2">
      <c r="A150" s="32"/>
      <c r="B150" s="32"/>
      <c r="C150" s="32"/>
      <c r="D150" s="44" t="s">
        <v>4</v>
      </c>
      <c r="E150" s="39">
        <f>SUBTOTAL(9,E149:E149)</f>
        <v>17000</v>
      </c>
      <c r="F150" s="39"/>
    </row>
    <row r="151" spans="1:6" ht="15.95" customHeight="1" x14ac:dyDescent="0.2">
      <c r="A151" s="40" t="s">
        <v>8</v>
      </c>
      <c r="B151" s="41"/>
      <c r="C151" s="33"/>
      <c r="D151" s="32"/>
      <c r="E151" s="39"/>
      <c r="F151" s="39"/>
    </row>
    <row r="152" spans="1:6" ht="15.95" customHeight="1" x14ac:dyDescent="0.2">
      <c r="A152" s="41" t="s">
        <v>114</v>
      </c>
      <c r="B152" s="41" t="s">
        <v>97</v>
      </c>
      <c r="C152" s="41" t="s">
        <v>121</v>
      </c>
      <c r="D152" s="4" t="s">
        <v>123</v>
      </c>
      <c r="E152" s="43">
        <v>17000</v>
      </c>
      <c r="F152" s="39">
        <v>17000</v>
      </c>
    </row>
    <row r="153" spans="1:6" ht="15.95" customHeight="1" x14ac:dyDescent="0.2">
      <c r="A153" s="41"/>
      <c r="B153" s="41"/>
      <c r="C153" s="41"/>
      <c r="D153" s="44"/>
      <c r="E153" s="62"/>
      <c r="F153" s="39"/>
    </row>
    <row r="154" spans="1:6" ht="15.95" customHeight="1" x14ac:dyDescent="0.2">
      <c r="A154" s="65" t="s">
        <v>124</v>
      </c>
      <c r="B154" s="41"/>
      <c r="C154" s="33"/>
      <c r="D154" s="46"/>
      <c r="E154" s="49"/>
      <c r="F154" s="39"/>
    </row>
    <row r="155" spans="1:6" ht="15.95" customHeight="1" x14ac:dyDescent="0.2">
      <c r="A155" s="33"/>
      <c r="B155" s="41"/>
      <c r="C155" s="33"/>
      <c r="D155" s="46"/>
      <c r="E155" s="49"/>
      <c r="F155" s="39"/>
    </row>
    <row r="156" spans="1:6" ht="15.95" customHeight="1" x14ac:dyDescent="0.2">
      <c r="A156" s="40" t="s">
        <v>6</v>
      </c>
      <c r="B156" s="41"/>
      <c r="C156" s="33"/>
      <c r="D156" s="46"/>
      <c r="E156" s="49"/>
      <c r="F156" s="39"/>
    </row>
    <row r="157" spans="1:6" ht="15.95" customHeight="1" x14ac:dyDescent="0.2">
      <c r="A157" s="41" t="s">
        <v>112</v>
      </c>
      <c r="B157" s="41" t="s">
        <v>68</v>
      </c>
      <c r="C157" s="41" t="s">
        <v>125</v>
      </c>
      <c r="D157" s="50" t="s">
        <v>70</v>
      </c>
      <c r="E157" s="43">
        <v>39000</v>
      </c>
      <c r="F157" s="39">
        <v>39000</v>
      </c>
    </row>
    <row r="158" spans="1:6" ht="15.95" customHeight="1" x14ac:dyDescent="0.2">
      <c r="A158" s="32"/>
      <c r="B158" s="32"/>
      <c r="C158" s="32"/>
      <c r="D158" s="44" t="s">
        <v>4</v>
      </c>
      <c r="E158" s="39">
        <f>SUBTOTAL(9,E157:E157)</f>
        <v>39000</v>
      </c>
      <c r="F158" s="39"/>
    </row>
    <row r="159" spans="1:6" ht="15.95" customHeight="1" x14ac:dyDescent="0.2">
      <c r="A159" s="40" t="s">
        <v>8</v>
      </c>
      <c r="B159" s="41"/>
      <c r="C159" s="33"/>
      <c r="D159" s="32"/>
      <c r="E159" s="39"/>
      <c r="F159" s="39"/>
    </row>
    <row r="160" spans="1:6" ht="15.95" customHeight="1" x14ac:dyDescent="0.2">
      <c r="A160" s="41" t="s">
        <v>114</v>
      </c>
      <c r="B160" s="41" t="s">
        <v>11</v>
      </c>
      <c r="C160" s="41" t="s">
        <v>125</v>
      </c>
      <c r="D160" s="32" t="s">
        <v>14</v>
      </c>
      <c r="E160" s="43">
        <v>39000</v>
      </c>
      <c r="F160" s="39">
        <v>39000</v>
      </c>
    </row>
    <row r="161" spans="1:6" ht="15.95" customHeight="1" x14ac:dyDescent="0.2">
      <c r="A161" s="30"/>
      <c r="B161" s="30"/>
      <c r="C161" s="30"/>
      <c r="D161" s="44" t="s">
        <v>4</v>
      </c>
      <c r="E161" s="39">
        <f>SUBTOTAL(9,E160:E160)</f>
        <v>39000</v>
      </c>
      <c r="F161" s="39"/>
    </row>
    <row r="162" spans="1:6" ht="15.95" customHeight="1" x14ac:dyDescent="0.2">
      <c r="A162" s="65" t="s">
        <v>110</v>
      </c>
      <c r="B162" s="41"/>
      <c r="C162" s="33"/>
      <c r="D162" s="46"/>
      <c r="E162" s="49"/>
      <c r="F162" s="39"/>
    </row>
    <row r="163" spans="1:6" ht="15.95" customHeight="1" x14ac:dyDescent="0.2">
      <c r="A163" s="33" t="s">
        <v>73</v>
      </c>
      <c r="B163" s="41"/>
      <c r="C163" s="33"/>
      <c r="D163" s="46"/>
      <c r="E163" s="49"/>
      <c r="F163" s="39"/>
    </row>
    <row r="164" spans="1:6" ht="15.95" customHeight="1" x14ac:dyDescent="0.2">
      <c r="A164" s="33"/>
      <c r="B164" s="41"/>
      <c r="C164" s="33"/>
      <c r="D164" s="46"/>
      <c r="E164" s="49"/>
      <c r="F164" s="39"/>
    </row>
    <row r="165" spans="1:6" ht="15.95" customHeight="1" x14ac:dyDescent="0.2">
      <c r="A165" s="40" t="s">
        <v>6</v>
      </c>
      <c r="B165" s="41"/>
      <c r="C165" s="33"/>
      <c r="D165" s="46"/>
      <c r="E165" s="49"/>
      <c r="F165" s="39"/>
    </row>
    <row r="166" spans="1:6" ht="15.95" customHeight="1" x14ac:dyDescent="0.2">
      <c r="A166" s="41" t="s">
        <v>67</v>
      </c>
      <c r="B166" s="41" t="s">
        <v>68</v>
      </c>
      <c r="C166" s="41" t="s">
        <v>74</v>
      </c>
      <c r="D166" s="50" t="s">
        <v>70</v>
      </c>
      <c r="E166" s="43">
        <v>60000</v>
      </c>
      <c r="F166" s="39">
        <f>521000+60000</f>
        <v>581000</v>
      </c>
    </row>
    <row r="167" spans="1:6" ht="15.95" customHeight="1" x14ac:dyDescent="0.2">
      <c r="A167" s="32"/>
      <c r="B167" s="32"/>
      <c r="C167" s="32"/>
      <c r="D167" s="44" t="s">
        <v>4</v>
      </c>
      <c r="E167" s="39">
        <f>SUBTOTAL(9,E166:E166)</f>
        <v>60000</v>
      </c>
      <c r="F167" s="39"/>
    </row>
    <row r="168" spans="1:6" ht="15.95" customHeight="1" x14ac:dyDescent="0.2">
      <c r="A168" s="40" t="s">
        <v>8</v>
      </c>
      <c r="B168" s="41"/>
      <c r="C168" s="33"/>
      <c r="D168" s="32"/>
      <c r="E168" s="39"/>
      <c r="F168" s="39"/>
    </row>
    <row r="169" spans="1:6" ht="15.95" customHeight="1" x14ac:dyDescent="0.2">
      <c r="A169" s="41" t="s">
        <v>75</v>
      </c>
      <c r="B169" s="41" t="s">
        <v>62</v>
      </c>
      <c r="C169" s="41" t="s">
        <v>74</v>
      </c>
      <c r="D169" s="32" t="s">
        <v>63</v>
      </c>
      <c r="E169" s="43">
        <v>60000</v>
      </c>
      <c r="F169" s="39">
        <f>521000+60000</f>
        <v>581000</v>
      </c>
    </row>
    <row r="170" spans="1:6" ht="15.95" customHeight="1" x14ac:dyDescent="0.2">
      <c r="A170" s="30"/>
      <c r="B170" s="30"/>
      <c r="C170" s="30"/>
      <c r="D170" s="44" t="s">
        <v>4</v>
      </c>
      <c r="E170" s="39">
        <f>SUBTOTAL(9,E169:E169)</f>
        <v>60000</v>
      </c>
      <c r="F170" s="39"/>
    </row>
    <row r="171" spans="1:6" ht="15.95" customHeight="1" x14ac:dyDescent="0.2">
      <c r="A171" s="20" t="s">
        <v>81</v>
      </c>
      <c r="B171" s="30"/>
      <c r="C171" s="30"/>
      <c r="D171" s="44"/>
      <c r="E171" s="66"/>
      <c r="F171" s="39"/>
    </row>
    <row r="172" spans="1:6" ht="15.95" customHeight="1" x14ac:dyDescent="0.2">
      <c r="A172" s="20"/>
      <c r="B172" s="30"/>
      <c r="C172" s="30"/>
      <c r="D172" s="44"/>
      <c r="E172" s="66"/>
      <c r="F172" s="39"/>
    </row>
    <row r="173" spans="1:6" ht="15.95" customHeight="1" x14ac:dyDescent="0.2">
      <c r="A173" s="65" t="s">
        <v>82</v>
      </c>
      <c r="B173" s="30"/>
      <c r="C173" s="30"/>
      <c r="D173" s="44"/>
      <c r="E173" s="66"/>
      <c r="F173" s="39"/>
    </row>
    <row r="174" spans="1:6" ht="15.95" customHeight="1" x14ac:dyDescent="0.2">
      <c r="A174" s="65"/>
      <c r="B174" s="30"/>
      <c r="C174" s="30"/>
      <c r="D174" s="44"/>
      <c r="E174" s="66"/>
      <c r="F174" s="39"/>
    </row>
    <row r="175" spans="1:6" ht="15.95" customHeight="1" x14ac:dyDescent="0.2">
      <c r="A175" s="40" t="s">
        <v>6</v>
      </c>
      <c r="B175" s="41"/>
      <c r="C175" s="33"/>
      <c r="D175" s="46"/>
      <c r="E175" s="49"/>
      <c r="F175" s="39"/>
    </row>
    <row r="176" spans="1:6" ht="15.95" customHeight="1" x14ac:dyDescent="0.2">
      <c r="A176" s="41" t="s">
        <v>83</v>
      </c>
      <c r="B176" s="41" t="s">
        <v>84</v>
      </c>
      <c r="C176" s="41" t="s">
        <v>85</v>
      </c>
      <c r="D176" s="50" t="s">
        <v>86</v>
      </c>
      <c r="E176" s="43">
        <v>126000</v>
      </c>
      <c r="F176" s="39">
        <f>E176+1000000</f>
        <v>1126000</v>
      </c>
    </row>
    <row r="177" spans="1:6" ht="15.95" customHeight="1" x14ac:dyDescent="0.2">
      <c r="A177" s="32"/>
      <c r="B177" s="32"/>
      <c r="C177" s="32"/>
      <c r="D177" s="44" t="s">
        <v>4</v>
      </c>
      <c r="E177" s="39">
        <f>SUBTOTAL(9,E176:E176)</f>
        <v>126000</v>
      </c>
      <c r="F177" s="39"/>
    </row>
    <row r="178" spans="1:6" ht="15.95" customHeight="1" x14ac:dyDescent="0.2">
      <c r="A178" s="40" t="s">
        <v>8</v>
      </c>
      <c r="B178" s="41"/>
      <c r="C178" s="33"/>
      <c r="D178" s="32"/>
      <c r="E178" s="39"/>
      <c r="F178" s="39"/>
    </row>
    <row r="179" spans="1:6" ht="15.95" customHeight="1" x14ac:dyDescent="0.2">
      <c r="A179" s="41" t="s">
        <v>87</v>
      </c>
      <c r="B179" s="41" t="s">
        <v>11</v>
      </c>
      <c r="C179" s="41" t="s">
        <v>85</v>
      </c>
      <c r="D179" s="32" t="s">
        <v>14</v>
      </c>
      <c r="E179" s="43">
        <v>126000</v>
      </c>
      <c r="F179" s="39">
        <f>E179+1000000</f>
        <v>1126000</v>
      </c>
    </row>
    <row r="180" spans="1:6" ht="15.95" customHeight="1" x14ac:dyDescent="0.2">
      <c r="A180" s="30"/>
      <c r="B180" s="30"/>
      <c r="C180" s="30"/>
      <c r="D180" s="44" t="s">
        <v>4</v>
      </c>
      <c r="E180" s="39">
        <f>SUBTOTAL(9,E179:E179)</f>
        <v>126000</v>
      </c>
      <c r="F180" s="39"/>
    </row>
    <row r="181" spans="1:6" ht="15.95" customHeight="1" x14ac:dyDescent="0.2">
      <c r="A181" s="23" t="s">
        <v>7</v>
      </c>
      <c r="B181" s="23"/>
      <c r="C181" s="23"/>
      <c r="D181" s="23"/>
      <c r="E181" s="5" t="s">
        <v>0</v>
      </c>
      <c r="F181" s="5" t="s">
        <v>1</v>
      </c>
    </row>
    <row r="182" spans="1:6" ht="15.95" customHeight="1" x14ac:dyDescent="0.2">
      <c r="A182" s="24" t="s">
        <v>109</v>
      </c>
      <c r="B182" s="24"/>
      <c r="C182" s="24"/>
      <c r="D182" s="24"/>
      <c r="E182" s="6" t="s">
        <v>2</v>
      </c>
      <c r="F182" s="6" t="s">
        <v>3</v>
      </c>
    </row>
    <row r="183" spans="1:6" ht="15.95" customHeight="1" x14ac:dyDescent="0.2">
      <c r="A183" s="63"/>
      <c r="B183" s="63"/>
      <c r="C183" s="63"/>
      <c r="D183" s="63"/>
      <c r="E183" s="64"/>
      <c r="F183" s="64"/>
    </row>
    <row r="184" spans="1:6" ht="15.95" customHeight="1" x14ac:dyDescent="0.2">
      <c r="A184" s="20" t="s">
        <v>10</v>
      </c>
      <c r="D184" s="12"/>
      <c r="E184" s="14"/>
    </row>
    <row r="185" spans="1:6" ht="15.95" customHeight="1" x14ac:dyDescent="0.2">
      <c r="A185" s="20"/>
      <c r="D185" s="12"/>
      <c r="E185" s="14"/>
    </row>
    <row r="186" spans="1:6" ht="15.95" customHeight="1" x14ac:dyDescent="0.2">
      <c r="A186" s="8" t="s">
        <v>88</v>
      </c>
      <c r="D186" s="12"/>
      <c r="E186" s="14"/>
    </row>
    <row r="187" spans="1:6" ht="15.95" customHeight="1" x14ac:dyDescent="0.2">
      <c r="A187" s="10"/>
      <c r="D187" s="12"/>
      <c r="E187" s="14"/>
    </row>
    <row r="188" spans="1:6" ht="15.95" customHeight="1" x14ac:dyDescent="0.2">
      <c r="A188" s="26" t="s">
        <v>6</v>
      </c>
      <c r="D188" s="12"/>
      <c r="E188" s="14"/>
    </row>
    <row r="189" spans="1:6" ht="15.95" customHeight="1" x14ac:dyDescent="0.2">
      <c r="A189" s="9" t="s">
        <v>15</v>
      </c>
      <c r="B189" s="9" t="s">
        <v>16</v>
      </c>
      <c r="C189" s="9" t="s">
        <v>13</v>
      </c>
      <c r="D189" s="28" t="s">
        <v>17</v>
      </c>
      <c r="E189" s="13">
        <v>200000</v>
      </c>
      <c r="F189" s="11">
        <f>E189+0</f>
        <v>200000</v>
      </c>
    </row>
    <row r="190" spans="1:6" ht="15.95" customHeight="1" x14ac:dyDescent="0.2">
      <c r="A190" s="4"/>
      <c r="B190" s="4"/>
      <c r="C190" s="4"/>
      <c r="D190" s="27" t="s">
        <v>4</v>
      </c>
      <c r="E190" s="15">
        <f>SUBTOTAL(9,E189:E189)</f>
        <v>200000</v>
      </c>
    </row>
    <row r="191" spans="1:6" ht="15.95" customHeight="1" x14ac:dyDescent="0.2">
      <c r="A191" s="25" t="s">
        <v>8</v>
      </c>
      <c r="D191" s="7"/>
      <c r="E191" s="15"/>
    </row>
    <row r="192" spans="1:6" ht="15.95" customHeight="1" x14ac:dyDescent="0.2">
      <c r="A192" s="9" t="s">
        <v>12</v>
      </c>
      <c r="B192" s="9" t="s">
        <v>11</v>
      </c>
      <c r="C192" s="9" t="s">
        <v>13</v>
      </c>
      <c r="D192" s="7" t="s">
        <v>14</v>
      </c>
      <c r="E192" s="13">
        <v>200000</v>
      </c>
      <c r="F192" s="11">
        <f>E192+150000</f>
        <v>350000</v>
      </c>
    </row>
    <row r="193" spans="1:6" ht="15.95" customHeight="1" x14ac:dyDescent="0.2">
      <c r="A193" s="21"/>
      <c r="B193" s="21"/>
      <c r="C193" s="21"/>
      <c r="D193" s="27" t="s">
        <v>4</v>
      </c>
      <c r="E193" s="15">
        <f>SUBTOTAL(9,E192:E192)</f>
        <v>200000</v>
      </c>
    </row>
    <row r="194" spans="1:6" ht="15.95" customHeight="1" x14ac:dyDescent="0.2">
      <c r="A194" s="8" t="s">
        <v>18</v>
      </c>
      <c r="D194" s="12"/>
      <c r="E194" s="14"/>
    </row>
    <row r="195" spans="1:6" ht="15.95" customHeight="1" x14ac:dyDescent="0.2">
      <c r="A195" s="10"/>
      <c r="D195" s="12"/>
      <c r="E195" s="14"/>
    </row>
    <row r="196" spans="1:6" ht="15.95" customHeight="1" x14ac:dyDescent="0.2">
      <c r="A196" s="26" t="s">
        <v>6</v>
      </c>
      <c r="D196" s="12"/>
      <c r="E196" s="14"/>
    </row>
    <row r="197" spans="1:6" ht="15.95" customHeight="1" x14ac:dyDescent="0.2">
      <c r="A197" s="9" t="s">
        <v>15</v>
      </c>
      <c r="B197" s="9" t="s">
        <v>16</v>
      </c>
      <c r="C197" s="9" t="s">
        <v>19</v>
      </c>
      <c r="D197" s="28" t="s">
        <v>17</v>
      </c>
      <c r="E197" s="15">
        <v>-25173.77</v>
      </c>
      <c r="F197" s="11">
        <f>E197+25173.77</f>
        <v>0</v>
      </c>
    </row>
    <row r="198" spans="1:6" ht="15.95" customHeight="1" x14ac:dyDescent="0.2">
      <c r="A198" s="9" t="s">
        <v>20</v>
      </c>
      <c r="B198" s="9" t="s">
        <v>21</v>
      </c>
      <c r="C198" s="9" t="s">
        <v>19</v>
      </c>
      <c r="D198" s="28" t="s">
        <v>22</v>
      </c>
      <c r="E198" s="13">
        <v>-56523.12</v>
      </c>
      <c r="F198" s="11">
        <f>E198+56523.12</f>
        <v>0</v>
      </c>
    </row>
    <row r="199" spans="1:6" ht="15.95" customHeight="1" x14ac:dyDescent="0.2">
      <c r="A199" s="4"/>
      <c r="B199" s="4"/>
      <c r="C199" s="4"/>
      <c r="D199" s="27" t="s">
        <v>4</v>
      </c>
      <c r="E199" s="15">
        <f>SUBTOTAL(9,E197:E198)</f>
        <v>-81696.89</v>
      </c>
    </row>
    <row r="200" spans="1:6" ht="15.95" customHeight="1" x14ac:dyDescent="0.2">
      <c r="A200" s="25" t="s">
        <v>8</v>
      </c>
      <c r="D200" s="7"/>
      <c r="E200" s="15"/>
    </row>
    <row r="201" spans="1:6" ht="15.95" customHeight="1" x14ac:dyDescent="0.2">
      <c r="A201" s="9" t="s">
        <v>12</v>
      </c>
      <c r="B201" s="9" t="s">
        <v>23</v>
      </c>
      <c r="C201" s="9" t="s">
        <v>19</v>
      </c>
      <c r="D201" s="7" t="s">
        <v>24</v>
      </c>
      <c r="E201" s="15">
        <v>-1.6</v>
      </c>
      <c r="F201" s="11">
        <f>E201+1.6</f>
        <v>0</v>
      </c>
    </row>
    <row r="202" spans="1:6" ht="15.95" customHeight="1" x14ac:dyDescent="0.2">
      <c r="A202" s="9" t="s">
        <v>12</v>
      </c>
      <c r="B202" s="9" t="s">
        <v>11</v>
      </c>
      <c r="C202" s="9" t="s">
        <v>19</v>
      </c>
      <c r="D202" s="7" t="s">
        <v>25</v>
      </c>
      <c r="E202" s="15">
        <v>-81636.94</v>
      </c>
      <c r="F202" s="11">
        <f>E202+81636.94</f>
        <v>0</v>
      </c>
    </row>
    <row r="203" spans="1:6" ht="15.95" customHeight="1" x14ac:dyDescent="0.2">
      <c r="A203" s="9" t="s">
        <v>12</v>
      </c>
      <c r="B203" s="9" t="s">
        <v>26</v>
      </c>
      <c r="C203" s="9" t="s">
        <v>19</v>
      </c>
      <c r="D203" s="7" t="s">
        <v>27</v>
      </c>
      <c r="E203" s="13">
        <v>-58.35</v>
      </c>
      <c r="F203" s="11">
        <f>E203+58.35</f>
        <v>0</v>
      </c>
    </row>
    <row r="204" spans="1:6" ht="15.95" customHeight="1" x14ac:dyDescent="0.2">
      <c r="A204" s="21"/>
      <c r="B204" s="21"/>
      <c r="C204" s="21"/>
      <c r="D204" s="27" t="s">
        <v>4</v>
      </c>
      <c r="E204" s="67">
        <f>SUBTOTAL(9,E201:E203)</f>
        <v>-81696.890000000014</v>
      </c>
    </row>
    <row r="205" spans="1:6" ht="15.95" customHeight="1" x14ac:dyDescent="0.2">
      <c r="A205" s="8" t="s">
        <v>89</v>
      </c>
      <c r="D205" s="12"/>
      <c r="E205" s="14"/>
    </row>
    <row r="206" spans="1:6" ht="15.95" customHeight="1" x14ac:dyDescent="0.2">
      <c r="A206" s="10"/>
      <c r="D206" s="12"/>
      <c r="E206" s="14"/>
    </row>
    <row r="207" spans="1:6" ht="15.95" customHeight="1" x14ac:dyDescent="0.2">
      <c r="A207" s="26" t="s">
        <v>6</v>
      </c>
      <c r="D207" s="12"/>
      <c r="E207" s="14"/>
    </row>
    <row r="208" spans="1:6" ht="15.95" customHeight="1" x14ac:dyDescent="0.2">
      <c r="A208" s="9" t="s">
        <v>20</v>
      </c>
      <c r="B208" s="9" t="s">
        <v>21</v>
      </c>
      <c r="C208" s="9" t="s">
        <v>90</v>
      </c>
      <c r="D208" s="28" t="s">
        <v>22</v>
      </c>
      <c r="E208" s="13">
        <v>56523</v>
      </c>
      <c r="F208" s="11">
        <f>E208+25173.77</f>
        <v>81696.77</v>
      </c>
    </row>
    <row r="209" spans="1:6" ht="15.95" customHeight="1" x14ac:dyDescent="0.2">
      <c r="A209" s="4"/>
      <c r="B209" s="4"/>
      <c r="C209" s="4"/>
      <c r="D209" s="27" t="s">
        <v>4</v>
      </c>
      <c r="E209" s="15">
        <f>SUBTOTAL(9,E208:E208)</f>
        <v>56523</v>
      </c>
    </row>
    <row r="210" spans="1:6" ht="15.95" customHeight="1" x14ac:dyDescent="0.2">
      <c r="A210" s="25" t="s">
        <v>8</v>
      </c>
      <c r="D210" s="7"/>
      <c r="E210" s="15"/>
    </row>
    <row r="211" spans="1:6" ht="15.95" customHeight="1" x14ac:dyDescent="0.2">
      <c r="A211" s="9" t="s">
        <v>12</v>
      </c>
      <c r="B211" s="9" t="s">
        <v>91</v>
      </c>
      <c r="C211" s="9" t="s">
        <v>90</v>
      </c>
      <c r="D211" s="7" t="s">
        <v>92</v>
      </c>
      <c r="E211" s="15">
        <v>56523</v>
      </c>
      <c r="F211" s="11">
        <f>E211+238146.5</f>
        <v>294669.5</v>
      </c>
    </row>
    <row r="212" spans="1:6" ht="15.95" customHeight="1" x14ac:dyDescent="0.2">
      <c r="A212" s="21"/>
      <c r="B212" s="21"/>
      <c r="C212" s="21"/>
      <c r="D212" s="27" t="s">
        <v>4</v>
      </c>
      <c r="E212" s="67">
        <f>SUBTOTAL(9,E211:E211)</f>
        <v>56523</v>
      </c>
    </row>
    <row r="213" spans="1:6" ht="15.95" customHeight="1" x14ac:dyDescent="0.2">
      <c r="A213" s="21"/>
      <c r="B213" s="21"/>
      <c r="C213" s="21"/>
      <c r="D213" s="27"/>
      <c r="E213" s="15"/>
    </row>
    <row r="214" spans="1:6" ht="15.95" customHeight="1" thickBot="1" x14ac:dyDescent="0.25">
      <c r="A214" s="17"/>
      <c r="B214" s="1"/>
      <c r="C214" s="16"/>
      <c r="D214" s="18" t="s">
        <v>9</v>
      </c>
      <c r="E214" s="68">
        <f>E112+E121+E130+E142+E150+E158+E167+E177+E190+E199+E209</f>
        <v>548326.11</v>
      </c>
      <c r="F214" s="19"/>
    </row>
    <row r="215" spans="1:6" ht="15.95" customHeight="1" thickTop="1" x14ac:dyDescent="0.2"/>
  </sheetData>
  <customSheetViews>
    <customSheetView guid="{42656511-B4D8-4F96-B13E-D97906B3341F}" scale="150" showPageBreaks="1" fitToPage="1" printArea="1" view="pageBreakPreview" topLeftCell="A191">
      <selection activeCell="F198" sqref="F198"/>
      <rowBreaks count="7" manualBreakCount="7">
        <brk id="42" max="7" man="1"/>
        <brk id="78" max="7" man="1"/>
        <brk id="120" max="7" man="1"/>
        <brk id="163" max="7" man="1"/>
        <brk id="205" max="7" man="1"/>
        <brk id="254" max="7" man="1"/>
        <brk id="301" max="7" man="1"/>
      </rowBreaks>
      <pageMargins left="0.5" right="0.5" top="0.5" bottom="0.5" header="0.3" footer="0.3"/>
      <printOptions horizontalCentered="1"/>
      <pageSetup scale="98" fitToHeight="0" orientation="portrait" r:id="rId1"/>
      <headerFooter differentFirst="1" alignWithMargins="0">
        <oddFooter>&amp;C- &amp;P -</oddFooter>
        <firstFooter>&amp;C- &amp;P -</firstFooter>
      </headerFooter>
    </customSheetView>
    <customSheetView guid="{C6D943DA-BB19-43A1-B830-736D9C012146}" scale="150" showPageBreaks="1" fitToPage="1" printArea="1" view="pageBreakPreview" topLeftCell="A214">
      <selection activeCell="D249" sqref="D249"/>
      <rowBreaks count="5" manualBreakCount="5">
        <brk id="44" max="7" man="1"/>
        <brk id="90" max="7" man="1"/>
        <brk id="136" max="7" man="1"/>
        <brk id="182" max="7" man="1"/>
        <brk id="231" max="7" man="1"/>
      </rowBreaks>
      <pageMargins left="0.5" right="0.5" top="0.5" bottom="0.5" header="0.3" footer="0.3"/>
      <printOptions horizontalCentered="1"/>
      <pageSetup scale="98" fitToHeight="0" orientation="portrait" r:id="rId2"/>
      <headerFooter differentFirst="1" alignWithMargins="0">
        <oddFooter>&amp;C- &amp;P -</oddFooter>
        <firstFooter>&amp;C- &amp;P -</firstFooter>
      </headerFooter>
    </customSheetView>
  </customSheetViews>
  <phoneticPr fontId="24" type="noConversion"/>
  <printOptions horizontalCentered="1"/>
  <pageMargins left="0.5" right="0.5" top="0.5" bottom="0.5" header="0.3" footer="0.3"/>
  <pageSetup fitToHeight="0" orientation="portrait" r:id="rId3"/>
  <headerFooter differentFirst="1" alignWithMargins="0">
    <oddFooter>&amp;C- &amp;P -</oddFooter>
    <firstFooter>&amp;C- &amp;P -</firstFooter>
  </headerFooter>
  <rowBreaks count="3" manualBreakCount="3">
    <brk id="45" max="5" man="1"/>
    <brk id="89" max="5" man="1"/>
    <brk id="13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Marla Keehn</cp:lastModifiedBy>
  <cp:lastPrinted>2022-11-17T13:04:25Z</cp:lastPrinted>
  <dcterms:created xsi:type="dcterms:W3CDTF">2007-01-29T16:59:23Z</dcterms:created>
  <dcterms:modified xsi:type="dcterms:W3CDTF">2022-11-17T17:40:46Z</dcterms:modified>
</cp:coreProperties>
</file>