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69FE12CE-230F-4237-B49E-232808C44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D22" i="1" l="1"/>
  <c r="F17" i="1"/>
  <c r="F21" i="1" l="1"/>
  <c r="F30" i="1" l="1"/>
  <c r="D53" i="1" l="1"/>
  <c r="F52" i="1"/>
  <c r="F51" i="1"/>
  <c r="F50" i="1"/>
  <c r="F49" i="1"/>
  <c r="F48" i="1"/>
  <c r="D44" i="1"/>
  <c r="F41" i="1"/>
  <c r="D35" i="1"/>
  <c r="D55" i="1" l="1"/>
  <c r="D11" i="1"/>
  <c r="F34" i="1"/>
  <c r="F33" i="1"/>
  <c r="F32" i="1"/>
  <c r="F31" i="1"/>
  <c r="F29" i="1"/>
  <c r="F28" i="1"/>
  <c r="F27" i="1"/>
  <c r="F26" i="1"/>
  <c r="F43" i="1"/>
  <c r="F42" i="1"/>
  <c r="F20" i="1"/>
  <c r="F19" i="1"/>
  <c r="F18" i="1"/>
</calcChain>
</file>

<file path=xl/sharedStrings.xml><?xml version="1.0" encoding="utf-8"?>
<sst xmlns="http://schemas.openxmlformats.org/spreadsheetml/2006/main" count="82" uniqueCount="43">
  <si>
    <t>ATTACHMENT "A"</t>
  </si>
  <si>
    <t>INCREASE/</t>
  </si>
  <si>
    <t>REVISED</t>
  </si>
  <si>
    <t>DECREASE</t>
  </si>
  <si>
    <t>BUDGET</t>
  </si>
  <si>
    <t>Revenue</t>
  </si>
  <si>
    <t>Crane Creek Golf Course</t>
  </si>
  <si>
    <t>Green Fees</t>
  </si>
  <si>
    <t>Driving Range</t>
  </si>
  <si>
    <t>Cart Rental</t>
  </si>
  <si>
    <t>Crane Creek Restaurant</t>
  </si>
  <si>
    <t>Food Sales</t>
  </si>
  <si>
    <t>Beverage Sales</t>
  </si>
  <si>
    <t>Alcohol Sales</t>
  </si>
  <si>
    <t>Instruction Fees</t>
  </si>
  <si>
    <t>Expenditure</t>
  </si>
  <si>
    <t>Overtime</t>
  </si>
  <si>
    <t>Contractual Employee</t>
  </si>
  <si>
    <t>Merchant Charges</t>
  </si>
  <si>
    <t>Operating Supplies</t>
  </si>
  <si>
    <t>Janitorial Supplies</t>
  </si>
  <si>
    <t>Pro Shop Merchandise</t>
  </si>
  <si>
    <t>Misc Equipment/Furnishings</t>
  </si>
  <si>
    <t>Org</t>
  </si>
  <si>
    <t>Object</t>
  </si>
  <si>
    <t>Description</t>
  </si>
  <si>
    <t>Food Supplies</t>
  </si>
  <si>
    <t>Beverage Supplies</t>
  </si>
  <si>
    <t>Alcohol Supplies</t>
  </si>
  <si>
    <t>001 - GENERAL FUND</t>
  </si>
  <si>
    <t>Total Change in Revenue</t>
  </si>
  <si>
    <t>Total Change in Expenditures</t>
  </si>
  <si>
    <t>Repair &amp; Maintenance</t>
  </si>
  <si>
    <t>**Driving range netting</t>
  </si>
  <si>
    <t>Golf Pro Shop</t>
  </si>
  <si>
    <t>3713472</t>
  </si>
  <si>
    <t>347201</t>
  </si>
  <si>
    <t>No decrease</t>
  </si>
  <si>
    <t>Non-Departmental (901)</t>
  </si>
  <si>
    <t>Appropriation from PY Surplus</t>
  </si>
  <si>
    <t>Total Net Change to General Fund</t>
  </si>
  <si>
    <t>9013870</t>
  </si>
  <si>
    <t>387035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</si>
</sst>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0&quot;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/>
    <xf numFmtId="164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7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7" fontId="3" fillId="0" borderId="0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37" fontId="2" fillId="0" borderId="0" xfId="0" applyNumberFormat="1" applyFont="1"/>
    <xf numFmtId="38" fontId="2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0" fontId="2" fillId="0" borderId="0" xfId="0" applyFont="1" applyAlignment="1">
      <alignment horizontal="center"/>
    </xf>
    <xf numFmtId="38" fontId="2" fillId="0" borderId="1" xfId="0" applyNumberFormat="1" applyFont="1" applyBorder="1"/>
    <xf numFmtId="38" fontId="2" fillId="0" borderId="0" xfId="0" applyNumberFormat="1" applyFont="1" applyBorder="1"/>
    <xf numFmtId="38" fontId="4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view="pageBreakPreview" topLeftCell="A9" zoomScaleNormal="100" zoomScaleSheetLayoutView="100" workbookViewId="0">
      <selection activeCell="F12" sqref="F12"/>
    </sheetView>
  </sheetViews>
  <sheetFormatPr defaultRowHeight="12.75" x14ac:dyDescent="0.2"/>
  <cols>
    <col min="1" max="2" width="13.7109375" style="1" customWidth="1"/>
    <col min="3" max="3" width="30.7109375" style="1" customWidth="1"/>
    <col min="4" max="4" width="16.7109375" style="1" customWidth="1"/>
    <col min="5" max="5" width="2.140625" style="1" customWidth="1"/>
    <col min="6" max="6" width="16.7109375" style="1" customWidth="1"/>
    <col min="7" max="7" width="23.85546875" style="1" bestFit="1" customWidth="1"/>
    <col min="8" max="8" width="12.140625" style="1" bestFit="1" customWidth="1"/>
    <col min="9" max="16384" width="9.140625" style="1"/>
  </cols>
  <sheetData>
    <row r="1" spans="1:6" x14ac:dyDescent="0.2">
      <c r="A1" s="41" t="s">
        <v>0</v>
      </c>
      <c r="B1" s="41"/>
      <c r="C1" s="41"/>
      <c r="D1" s="41"/>
      <c r="E1" s="41"/>
      <c r="F1" s="41"/>
    </row>
    <row r="2" spans="1:6" x14ac:dyDescent="0.2">
      <c r="A2" s="2"/>
      <c r="B2" s="3"/>
      <c r="C2" s="4"/>
      <c r="D2" s="3"/>
      <c r="E2" s="3"/>
      <c r="F2" s="3"/>
    </row>
    <row r="3" spans="1:6" x14ac:dyDescent="0.2">
      <c r="A3" s="5"/>
      <c r="B3" s="5"/>
      <c r="C3" s="6"/>
      <c r="D3" s="7"/>
      <c r="E3" s="7"/>
      <c r="F3" s="7"/>
    </row>
    <row r="4" spans="1:6" x14ac:dyDescent="0.2">
      <c r="A4" s="8" t="s">
        <v>29</v>
      </c>
      <c r="B4" s="9"/>
      <c r="C4" s="9"/>
      <c r="D4" s="10"/>
      <c r="E4" s="10"/>
      <c r="F4" s="10"/>
    </row>
    <row r="5" spans="1:6" x14ac:dyDescent="0.2">
      <c r="A5" s="11"/>
      <c r="B5" s="11"/>
      <c r="C5" s="11"/>
    </row>
    <row r="6" spans="1:6" x14ac:dyDescent="0.2">
      <c r="A6" s="12" t="s">
        <v>38</v>
      </c>
      <c r="B6" s="11"/>
      <c r="C6" s="11"/>
    </row>
    <row r="7" spans="1:6" x14ac:dyDescent="0.2">
      <c r="A7" s="11"/>
      <c r="B7" s="11"/>
      <c r="C7" s="11"/>
    </row>
    <row r="8" spans="1:6" x14ac:dyDescent="0.2">
      <c r="A8" s="13" t="s">
        <v>5</v>
      </c>
      <c r="B8" s="14"/>
      <c r="C8" s="14"/>
      <c r="D8" s="15" t="s">
        <v>1</v>
      </c>
      <c r="E8" s="15"/>
      <c r="F8" s="15" t="s">
        <v>2</v>
      </c>
    </row>
    <row r="9" spans="1:6" x14ac:dyDescent="0.2">
      <c r="A9" s="16" t="s">
        <v>23</v>
      </c>
      <c r="B9" s="16" t="s">
        <v>24</v>
      </c>
      <c r="C9" s="17" t="s">
        <v>25</v>
      </c>
      <c r="D9" s="18" t="s">
        <v>3</v>
      </c>
      <c r="E9" s="18"/>
      <c r="F9" s="18" t="s">
        <v>4</v>
      </c>
    </row>
    <row r="10" spans="1:6" ht="20.25" customHeight="1" x14ac:dyDescent="0.2">
      <c r="A10" s="2" t="s">
        <v>41</v>
      </c>
      <c r="B10" s="2" t="s">
        <v>42</v>
      </c>
      <c r="C10" s="19" t="s">
        <v>39</v>
      </c>
      <c r="D10" s="20">
        <v>-361600</v>
      </c>
      <c r="E10" s="21"/>
      <c r="F10" s="22">
        <f>70000-D10</f>
        <v>431600</v>
      </c>
    </row>
    <row r="11" spans="1:6" x14ac:dyDescent="0.2">
      <c r="A11" s="23"/>
      <c r="B11" s="23"/>
      <c r="C11" s="24" t="s">
        <v>30</v>
      </c>
      <c r="D11" s="25">
        <f>SUM(D10:D10)</f>
        <v>-361600</v>
      </c>
      <c r="E11" s="25"/>
      <c r="F11" s="7"/>
    </row>
    <row r="12" spans="1:6" x14ac:dyDescent="0.2">
      <c r="A12" s="11"/>
      <c r="B12" s="11"/>
      <c r="C12" s="11"/>
    </row>
    <row r="13" spans="1:6" x14ac:dyDescent="0.2">
      <c r="A13" s="26" t="s">
        <v>6</v>
      </c>
      <c r="B13" s="23"/>
      <c r="C13" s="27"/>
      <c r="D13" s="7"/>
      <c r="E13" s="7"/>
      <c r="F13" s="6"/>
    </row>
    <row r="14" spans="1:6" x14ac:dyDescent="0.2">
      <c r="A14" s="26"/>
      <c r="B14" s="23"/>
      <c r="C14" s="27"/>
      <c r="D14" s="7"/>
      <c r="E14" s="7"/>
      <c r="F14" s="6"/>
    </row>
    <row r="15" spans="1:6" x14ac:dyDescent="0.2">
      <c r="A15" s="13" t="s">
        <v>5</v>
      </c>
      <c r="B15" s="14"/>
      <c r="C15" s="14"/>
      <c r="D15" s="15" t="s">
        <v>1</v>
      </c>
      <c r="E15" s="15"/>
      <c r="F15" s="15" t="s">
        <v>2</v>
      </c>
    </row>
    <row r="16" spans="1:6" x14ac:dyDescent="0.2">
      <c r="A16" s="16" t="s">
        <v>23</v>
      </c>
      <c r="B16" s="16" t="s">
        <v>24</v>
      </c>
      <c r="C16" s="17" t="s">
        <v>25</v>
      </c>
      <c r="D16" s="18" t="s">
        <v>3</v>
      </c>
      <c r="E16" s="18"/>
      <c r="F16" s="18" t="s">
        <v>4</v>
      </c>
    </row>
    <row r="17" spans="1:8" x14ac:dyDescent="0.2">
      <c r="A17" s="2" t="s">
        <v>35</v>
      </c>
      <c r="B17" s="2" t="s">
        <v>36</v>
      </c>
      <c r="C17" s="19" t="s">
        <v>14</v>
      </c>
      <c r="D17" s="22">
        <v>15000</v>
      </c>
      <c r="E17" s="21"/>
      <c r="F17" s="22">
        <f>D17+2500</f>
        <v>17500</v>
      </c>
    </row>
    <row r="18" spans="1:8" x14ac:dyDescent="0.2">
      <c r="A18" s="23">
        <v>3713472</v>
      </c>
      <c r="B18" s="23">
        <v>347241</v>
      </c>
      <c r="C18" s="6" t="s">
        <v>7</v>
      </c>
      <c r="D18" s="7">
        <v>225000</v>
      </c>
      <c r="E18" s="7"/>
      <c r="F18" s="7">
        <f>D18+355000</f>
        <v>580000</v>
      </c>
    </row>
    <row r="19" spans="1:8" x14ac:dyDescent="0.2">
      <c r="A19" s="23">
        <v>3713472</v>
      </c>
      <c r="B19" s="23">
        <v>347244</v>
      </c>
      <c r="C19" s="6" t="s">
        <v>8</v>
      </c>
      <c r="D19" s="7">
        <v>57000</v>
      </c>
      <c r="E19" s="7"/>
      <c r="F19" s="7">
        <f>D19+68000</f>
        <v>125000</v>
      </c>
    </row>
    <row r="20" spans="1:8" x14ac:dyDescent="0.2">
      <c r="A20" s="23">
        <v>3713472</v>
      </c>
      <c r="B20" s="23">
        <v>347265</v>
      </c>
      <c r="C20" s="6" t="s">
        <v>9</v>
      </c>
      <c r="D20" s="28">
        <v>265000</v>
      </c>
      <c r="E20" s="28"/>
      <c r="F20" s="7">
        <f>D20+310000</f>
        <v>575000</v>
      </c>
    </row>
    <row r="21" spans="1:8" x14ac:dyDescent="0.2">
      <c r="A21" s="23">
        <v>3713472</v>
      </c>
      <c r="B21" s="23">
        <v>347275</v>
      </c>
      <c r="C21" s="6" t="s">
        <v>34</v>
      </c>
      <c r="D21" s="29">
        <v>24000</v>
      </c>
      <c r="E21" s="28"/>
      <c r="F21" s="7">
        <f>D21+28000</f>
        <v>52000</v>
      </c>
    </row>
    <row r="22" spans="1:8" x14ac:dyDescent="0.2">
      <c r="A22" s="23"/>
      <c r="B22" s="23"/>
      <c r="C22" s="24" t="s">
        <v>30</v>
      </c>
      <c r="D22" s="25">
        <f>SUM(D17:D21)</f>
        <v>586000</v>
      </c>
      <c r="E22" s="25"/>
      <c r="F22" s="7"/>
      <c r="G22" s="30"/>
    </row>
    <row r="24" spans="1:8" x14ac:dyDescent="0.2">
      <c r="A24" s="13" t="s">
        <v>15</v>
      </c>
      <c r="B24" s="23"/>
      <c r="C24" s="27"/>
      <c r="D24" s="15" t="s">
        <v>1</v>
      </c>
      <c r="E24" s="15"/>
      <c r="F24" s="15" t="s">
        <v>2</v>
      </c>
    </row>
    <row r="25" spans="1:8" x14ac:dyDescent="0.2">
      <c r="A25" s="16" t="s">
        <v>23</v>
      </c>
      <c r="B25" s="16" t="s">
        <v>24</v>
      </c>
      <c r="C25" s="17" t="s">
        <v>25</v>
      </c>
      <c r="D25" s="18" t="s">
        <v>3</v>
      </c>
      <c r="E25" s="18"/>
      <c r="F25" s="18" t="s">
        <v>4</v>
      </c>
    </row>
    <row r="26" spans="1:8" x14ac:dyDescent="0.2">
      <c r="A26" s="23">
        <v>37100572</v>
      </c>
      <c r="B26" s="23">
        <v>514000</v>
      </c>
      <c r="C26" s="6" t="s">
        <v>16</v>
      </c>
      <c r="D26" s="28">
        <v>7000</v>
      </c>
      <c r="E26" s="28"/>
      <c r="F26" s="7">
        <f>D26+2000</f>
        <v>9000</v>
      </c>
      <c r="H26" s="31">
        <v>3948</v>
      </c>
    </row>
    <row r="27" spans="1:8" x14ac:dyDescent="0.2">
      <c r="A27" s="23">
        <v>37100572</v>
      </c>
      <c r="B27" s="23">
        <v>534040</v>
      </c>
      <c r="C27" s="6" t="s">
        <v>17</v>
      </c>
      <c r="D27" s="28">
        <v>100000</v>
      </c>
      <c r="E27" s="28"/>
      <c r="F27" s="7">
        <f>D27+99512</f>
        <v>199512</v>
      </c>
      <c r="H27" s="31">
        <v>145000</v>
      </c>
    </row>
    <row r="28" spans="1:8" x14ac:dyDescent="0.2">
      <c r="A28" s="23">
        <v>37100572</v>
      </c>
      <c r="B28" s="23">
        <v>549090</v>
      </c>
      <c r="C28" s="6" t="s">
        <v>14</v>
      </c>
      <c r="D28" s="28">
        <v>10000</v>
      </c>
      <c r="E28" s="28"/>
      <c r="F28" s="7">
        <f>D28+2200</f>
        <v>12200</v>
      </c>
      <c r="H28" s="31">
        <v>4500</v>
      </c>
    </row>
    <row r="29" spans="1:8" x14ac:dyDescent="0.2">
      <c r="A29" s="23">
        <v>37100572</v>
      </c>
      <c r="B29" s="23">
        <v>541050</v>
      </c>
      <c r="C29" s="6" t="s">
        <v>18</v>
      </c>
      <c r="D29" s="28">
        <v>17000</v>
      </c>
      <c r="E29" s="28"/>
      <c r="F29" s="7">
        <f>D29+19000</f>
        <v>36000</v>
      </c>
      <c r="H29" s="31">
        <v>26000</v>
      </c>
    </row>
    <row r="30" spans="1:8" x14ac:dyDescent="0.2">
      <c r="A30" s="23">
        <v>37100572</v>
      </c>
      <c r="B30" s="23">
        <v>546000</v>
      </c>
      <c r="C30" s="6" t="s">
        <v>32</v>
      </c>
      <c r="D30" s="28">
        <v>50000</v>
      </c>
      <c r="E30" s="28"/>
      <c r="F30" s="7">
        <f>D30+20160</f>
        <v>70160</v>
      </c>
      <c r="G30" s="1" t="s">
        <v>33</v>
      </c>
      <c r="H30" s="31" t="s">
        <v>37</v>
      </c>
    </row>
    <row r="31" spans="1:8" x14ac:dyDescent="0.2">
      <c r="A31" s="23">
        <v>37100572</v>
      </c>
      <c r="B31" s="23">
        <v>552000</v>
      </c>
      <c r="C31" s="6" t="s">
        <v>19</v>
      </c>
      <c r="D31" s="28">
        <v>15000</v>
      </c>
      <c r="E31" s="28"/>
      <c r="F31" s="7">
        <f>D31+15000</f>
        <v>30000</v>
      </c>
      <c r="H31" s="31">
        <v>20000</v>
      </c>
    </row>
    <row r="32" spans="1:8" x14ac:dyDescent="0.2">
      <c r="A32" s="23">
        <v>37100572</v>
      </c>
      <c r="B32" s="23">
        <v>552050</v>
      </c>
      <c r="C32" s="6" t="s">
        <v>20</v>
      </c>
      <c r="D32" s="28">
        <v>400</v>
      </c>
      <c r="E32" s="28"/>
      <c r="F32" s="7">
        <f>800+D32</f>
        <v>1200</v>
      </c>
      <c r="H32" s="31">
        <v>1500</v>
      </c>
    </row>
    <row r="33" spans="1:18" x14ac:dyDescent="0.2">
      <c r="A33" s="23">
        <v>37100572</v>
      </c>
      <c r="B33" s="23">
        <v>552190</v>
      </c>
      <c r="C33" s="6" t="s">
        <v>21</v>
      </c>
      <c r="D33" s="28">
        <v>20000</v>
      </c>
      <c r="E33" s="28"/>
      <c r="F33" s="7">
        <f>D33+20000</f>
        <v>40000</v>
      </c>
      <c r="H33" s="31" t="s">
        <v>37</v>
      </c>
      <c r="M33" s="13"/>
      <c r="N33" s="14"/>
      <c r="O33" s="14"/>
      <c r="P33" s="14"/>
      <c r="Q33" s="15"/>
      <c r="R33" s="15"/>
    </row>
    <row r="34" spans="1:18" x14ac:dyDescent="0.2">
      <c r="A34" s="23">
        <v>37100572</v>
      </c>
      <c r="B34" s="23">
        <v>552220</v>
      </c>
      <c r="C34" s="6" t="s">
        <v>22</v>
      </c>
      <c r="D34" s="29">
        <v>5000</v>
      </c>
      <c r="E34" s="28"/>
      <c r="F34" s="7">
        <f>D34+11000</f>
        <v>16000</v>
      </c>
      <c r="H34" s="31" t="s">
        <v>37</v>
      </c>
      <c r="M34" s="4"/>
      <c r="N34" s="4"/>
      <c r="O34" s="32"/>
      <c r="P34" s="33"/>
      <c r="Q34" s="34"/>
      <c r="R34" s="34"/>
    </row>
    <row r="35" spans="1:18" x14ac:dyDescent="0.2">
      <c r="A35" s="23"/>
      <c r="B35" s="23"/>
      <c r="C35" s="35" t="s">
        <v>31</v>
      </c>
      <c r="D35" s="25">
        <f>SUM(D26:D34)</f>
        <v>224400</v>
      </c>
      <c r="E35" s="25"/>
      <c r="F35" s="15"/>
    </row>
    <row r="37" spans="1:18" x14ac:dyDescent="0.2">
      <c r="A37" s="26" t="s">
        <v>10</v>
      </c>
    </row>
    <row r="38" spans="1:18" x14ac:dyDescent="0.2">
      <c r="B38" s="6"/>
      <c r="C38" s="6"/>
      <c r="D38" s="31"/>
      <c r="E38" s="31"/>
      <c r="F38" s="7"/>
    </row>
    <row r="39" spans="1:18" x14ac:dyDescent="0.2">
      <c r="A39" s="13" t="s">
        <v>5</v>
      </c>
      <c r="B39" s="14"/>
      <c r="C39" s="14"/>
      <c r="D39" s="15" t="s">
        <v>1</v>
      </c>
      <c r="E39" s="15"/>
      <c r="F39" s="15" t="s">
        <v>2</v>
      </c>
    </row>
    <row r="40" spans="1:18" x14ac:dyDescent="0.2">
      <c r="A40" s="16" t="s">
        <v>23</v>
      </c>
      <c r="B40" s="16" t="s">
        <v>24</v>
      </c>
      <c r="C40" s="17" t="s">
        <v>25</v>
      </c>
      <c r="D40" s="18" t="s">
        <v>3</v>
      </c>
      <c r="E40" s="18"/>
      <c r="F40" s="18" t="s">
        <v>4</v>
      </c>
    </row>
    <row r="41" spans="1:18" x14ac:dyDescent="0.2">
      <c r="A41" s="23">
        <v>3723472</v>
      </c>
      <c r="B41" s="23">
        <v>347230</v>
      </c>
      <c r="C41" s="6" t="s">
        <v>11</v>
      </c>
      <c r="D41" s="7">
        <v>9000</v>
      </c>
      <c r="E41" s="7"/>
      <c r="F41" s="7">
        <f>D41+13000</f>
        <v>22000</v>
      </c>
    </row>
    <row r="42" spans="1:18" x14ac:dyDescent="0.2">
      <c r="A42" s="23">
        <v>3723472</v>
      </c>
      <c r="B42" s="23">
        <v>347231</v>
      </c>
      <c r="C42" s="6" t="s">
        <v>12</v>
      </c>
      <c r="D42" s="7">
        <v>8000</v>
      </c>
      <c r="E42" s="7"/>
      <c r="F42" s="7">
        <f>D42+11500</f>
        <v>19500</v>
      </c>
    </row>
    <row r="43" spans="1:18" x14ac:dyDescent="0.2">
      <c r="A43" s="23">
        <v>3723472</v>
      </c>
      <c r="B43" s="23">
        <v>347232</v>
      </c>
      <c r="C43" s="6" t="s">
        <v>13</v>
      </c>
      <c r="D43" s="29">
        <v>20000</v>
      </c>
      <c r="E43" s="28"/>
      <c r="F43" s="7">
        <f>D43+30500</f>
        <v>50500</v>
      </c>
    </row>
    <row r="44" spans="1:18" x14ac:dyDescent="0.2">
      <c r="C44" s="24" t="s">
        <v>30</v>
      </c>
      <c r="D44" s="36">
        <f>SUM(D41:D43)</f>
        <v>37000</v>
      </c>
      <c r="E44" s="36"/>
    </row>
    <row r="46" spans="1:18" x14ac:dyDescent="0.2">
      <c r="A46" s="13" t="s">
        <v>15</v>
      </c>
      <c r="B46" s="23"/>
      <c r="C46" s="27"/>
      <c r="D46" s="15" t="s">
        <v>1</v>
      </c>
      <c r="E46" s="15"/>
      <c r="F46" s="15" t="s">
        <v>2</v>
      </c>
    </row>
    <row r="47" spans="1:18" x14ac:dyDescent="0.2">
      <c r="A47" s="16" t="s">
        <v>23</v>
      </c>
      <c r="B47" s="16" t="s">
        <v>24</v>
      </c>
      <c r="C47" s="17" t="s">
        <v>25</v>
      </c>
      <c r="D47" s="18" t="s">
        <v>3</v>
      </c>
      <c r="E47" s="18"/>
      <c r="F47" s="18" t="s">
        <v>4</v>
      </c>
    </row>
    <row r="48" spans="1:18" x14ac:dyDescent="0.2">
      <c r="A48" s="37">
        <v>37200572</v>
      </c>
      <c r="B48" s="37">
        <v>534040</v>
      </c>
      <c r="C48" s="1" t="s">
        <v>17</v>
      </c>
      <c r="D48" s="31">
        <v>13000</v>
      </c>
      <c r="E48" s="31"/>
      <c r="F48" s="31">
        <f>D48+27000</f>
        <v>40000</v>
      </c>
      <c r="H48" s="31">
        <v>54000</v>
      </c>
    </row>
    <row r="49" spans="1:8" x14ac:dyDescent="0.2">
      <c r="A49" s="37">
        <v>37200572</v>
      </c>
      <c r="B49" s="37">
        <v>552000</v>
      </c>
      <c r="C49" s="1" t="s">
        <v>19</v>
      </c>
      <c r="D49" s="31">
        <v>1000</v>
      </c>
      <c r="E49" s="31"/>
      <c r="F49" s="31">
        <f>D49+3000</f>
        <v>4000</v>
      </c>
      <c r="H49" s="31">
        <v>6000</v>
      </c>
    </row>
    <row r="50" spans="1:8" x14ac:dyDescent="0.2">
      <c r="A50" s="37">
        <v>37200572</v>
      </c>
      <c r="B50" s="37">
        <v>552260</v>
      </c>
      <c r="C50" s="1" t="s">
        <v>26</v>
      </c>
      <c r="D50" s="31">
        <v>5000</v>
      </c>
      <c r="E50" s="31"/>
      <c r="F50" s="31">
        <f>D50+10500</f>
        <v>15500</v>
      </c>
      <c r="H50" s="31">
        <v>20000</v>
      </c>
    </row>
    <row r="51" spans="1:8" x14ac:dyDescent="0.2">
      <c r="A51" s="37">
        <v>37200572</v>
      </c>
      <c r="B51" s="37">
        <v>552270</v>
      </c>
      <c r="C51" s="1" t="s">
        <v>27</v>
      </c>
      <c r="D51" s="31">
        <v>7000</v>
      </c>
      <c r="E51" s="31"/>
      <c r="F51" s="31">
        <f>D51+7500</f>
        <v>14500</v>
      </c>
      <c r="H51" s="31">
        <v>13500</v>
      </c>
    </row>
    <row r="52" spans="1:8" x14ac:dyDescent="0.2">
      <c r="A52" s="37">
        <v>37200572</v>
      </c>
      <c r="B52" s="37">
        <v>552280</v>
      </c>
      <c r="C52" s="1" t="s">
        <v>28</v>
      </c>
      <c r="D52" s="38">
        <v>11000</v>
      </c>
      <c r="E52" s="39"/>
      <c r="F52" s="31">
        <f>D52+19104.05</f>
        <v>30104.05</v>
      </c>
      <c r="H52" s="31">
        <v>36000</v>
      </c>
    </row>
    <row r="53" spans="1:8" x14ac:dyDescent="0.2">
      <c r="C53" s="35" t="s">
        <v>31</v>
      </c>
      <c r="D53" s="40">
        <f>SUM(D48:D52)</f>
        <v>37000</v>
      </c>
      <c r="E53" s="40"/>
      <c r="F53" s="31"/>
    </row>
    <row r="55" spans="1:8" x14ac:dyDescent="0.2">
      <c r="B55" s="42" t="s">
        <v>40</v>
      </c>
      <c r="C55" s="42"/>
      <c r="D55" s="36">
        <f>D44+D35</f>
        <v>261400</v>
      </c>
    </row>
  </sheetData>
  <mergeCells count="2">
    <mergeCell ref="A1:F1"/>
    <mergeCell ref="B55:C55"/>
  </mergeCells>
  <pageMargins left="0.25" right="0.25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kevin.mckeown</cp:lastModifiedBy>
  <cp:lastPrinted>2023-04-13T15:29:20Z</cp:lastPrinted>
  <dcterms:created xsi:type="dcterms:W3CDTF">2023-04-11T17:37:45Z</dcterms:created>
  <dcterms:modified xsi:type="dcterms:W3CDTF">2023-04-18T20:01:41Z</dcterms:modified>
</cp:coreProperties>
</file>