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3rd Quarter Review\"/>
    </mc:Choice>
  </mc:AlternateContent>
  <xr:revisionPtr revIDLastSave="0" documentId="13_ncr:1_{5C458D21-D0FE-4345-8C91-AF27C94A0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achment" sheetId="1" r:id="rId1"/>
  </sheets>
  <definedNames>
    <definedName name="_xlnm.Print_Area" localSheetId="0">Attachment!$A$1:$F$282</definedName>
    <definedName name="Z_42656511_B4D8_4F96_B13E_D97906B3341F_.wvu.PrintArea" localSheetId="0" hidden="1">Attachment!$A$1:$F$165</definedName>
    <definedName name="Z_C6D943DA_BB19_43A1_B830_736D9C012146_.wvu.PrintArea" localSheetId="0" hidden="1">Attachment!$A$1:$F$281</definedName>
  </definedNames>
  <calcPr calcId="191029"/>
  <customWorkbookViews>
    <customWorkbookView name="Marla Keehn - Personal View" guid="{C6D943DA-BB19-43A1-B830-736D9C012146}" mergeInterval="0" personalView="1" maximized="1" xWindow="1912" yWindow="-8" windowWidth="1936" windowHeight="1056" activeSheetId="1"/>
    <customWorkbookView name="eric.crawford - Personal View" guid="{42656511-B4D8-4F96-B13E-D97906B3341F}" mergeInterval="0" personalView="1" xWindow="-8" windowWidth="1928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F43" i="1"/>
  <c r="F46" i="1"/>
  <c r="E47" i="1"/>
  <c r="E44" i="1"/>
  <c r="E279" i="1"/>
  <c r="E38" i="1"/>
  <c r="F37" i="1"/>
  <c r="E35" i="1"/>
  <c r="F34" i="1"/>
  <c r="E29" i="1"/>
  <c r="F28" i="1"/>
  <c r="E26" i="1"/>
  <c r="F25" i="1"/>
  <c r="E19" i="1"/>
  <c r="F19" i="1" s="1"/>
  <c r="F18" i="1"/>
  <c r="E16" i="1"/>
  <c r="F15" i="1"/>
  <c r="F14" i="1"/>
  <c r="F13" i="1"/>
  <c r="F12" i="1"/>
  <c r="F11" i="1"/>
  <c r="F10" i="1"/>
  <c r="F9" i="1"/>
  <c r="E98" i="1"/>
  <c r="F98" i="1" s="1"/>
  <c r="E97" i="1"/>
  <c r="F97" i="1" s="1"/>
  <c r="F215" i="1"/>
  <c r="F212" i="1"/>
  <c r="F106" i="1"/>
  <c r="E81" i="1"/>
  <c r="E216" i="1"/>
  <c r="E213" i="1"/>
  <c r="F204" i="1"/>
  <c r="E205" i="1"/>
  <c r="F207" i="1"/>
  <c r="E208" i="1"/>
  <c r="F199" i="1"/>
  <c r="F196" i="1"/>
  <c r="E200" i="1"/>
  <c r="E197" i="1"/>
  <c r="F177" i="1"/>
  <c r="E178" i="1"/>
  <c r="F180" i="1"/>
  <c r="E181" i="1"/>
  <c r="F156" i="1"/>
  <c r="F153" i="1"/>
  <c r="E157" i="1"/>
  <c r="E154" i="1"/>
  <c r="F144" i="1"/>
  <c r="E145" i="1"/>
  <c r="F147" i="1"/>
  <c r="E148" i="1"/>
  <c r="F114" i="1"/>
  <c r="E115" i="1"/>
  <c r="F117" i="1"/>
  <c r="E118" i="1"/>
  <c r="E110" i="1"/>
  <c r="F109" i="1"/>
  <c r="E107" i="1"/>
  <c r="F101" i="1"/>
  <c r="E102" i="1"/>
  <c r="F80" i="1"/>
  <c r="F79" i="1"/>
  <c r="F78" i="1"/>
  <c r="E76" i="1"/>
  <c r="F75" i="1"/>
  <c r="F74" i="1"/>
  <c r="F73" i="1"/>
  <c r="F72" i="1"/>
  <c r="E99" i="1" l="1"/>
  <c r="E20" i="1"/>
  <c r="E59" i="1"/>
  <c r="E61" i="1" s="1"/>
  <c r="F192" i="1" l="1"/>
  <c r="F189" i="1"/>
  <c r="E193" i="1"/>
  <c r="E190" i="1"/>
  <c r="F231" i="1"/>
  <c r="F234" i="1"/>
  <c r="E235" i="1"/>
  <c r="E232" i="1"/>
  <c r="E256" i="1"/>
  <c r="E253" i="1"/>
  <c r="E224" i="1"/>
  <c r="E221" i="1"/>
  <c r="F278" i="1"/>
  <c r="F276" i="1"/>
  <c r="F277" i="1"/>
  <c r="F273" i="1"/>
  <c r="E274" i="1"/>
  <c r="F260" i="1"/>
  <c r="F263" i="1"/>
  <c r="E264" i="1"/>
  <c r="E261" i="1"/>
  <c r="E248" i="1"/>
  <c r="F247" i="1"/>
  <c r="F246" i="1"/>
  <c r="F242" i="1"/>
  <c r="F243" i="1"/>
  <c r="E244" i="1"/>
  <c r="F126" i="1"/>
  <c r="F123" i="1"/>
  <c r="E173" i="1" l="1"/>
  <c r="F172" i="1"/>
  <c r="E170" i="1"/>
  <c r="F169" i="1"/>
  <c r="F89" i="1"/>
  <c r="F86" i="1"/>
  <c r="F164" i="1"/>
  <c r="F161" i="1"/>
  <c r="E127" i="1"/>
  <c r="E124" i="1"/>
  <c r="E90" i="1"/>
  <c r="E87" i="1"/>
  <c r="F133" i="1"/>
  <c r="F136" i="1"/>
  <c r="E165" i="1" l="1"/>
  <c r="E162" i="1"/>
  <c r="E137" i="1" l="1"/>
  <c r="E281" i="1" s="1"/>
  <c r="E134" i="1"/>
</calcChain>
</file>

<file path=xl/sharedStrings.xml><?xml version="1.0" encoding="utf-8"?>
<sst xmlns="http://schemas.openxmlformats.org/spreadsheetml/2006/main" count="383" uniqueCount="145">
  <si>
    <t>INCREASE/</t>
  </si>
  <si>
    <t>REVISED</t>
  </si>
  <si>
    <t>DECREASE</t>
  </si>
  <si>
    <t>BUDGET</t>
  </si>
  <si>
    <t>GENERAL FUND</t>
  </si>
  <si>
    <t>Total</t>
  </si>
  <si>
    <t>ATTACHMENT "A"</t>
  </si>
  <si>
    <t>Revenue</t>
  </si>
  <si>
    <t>Expenditure</t>
  </si>
  <si>
    <t>Total General Fund Operational Amendments</t>
  </si>
  <si>
    <t>CAPITAL IMPROVEMENT FUND</t>
  </si>
  <si>
    <t>Expenditures</t>
  </si>
  <si>
    <t>GENERAL PROJECTS (311 &amp; 312)</t>
  </si>
  <si>
    <t>Total Capital Improvement Fund Amendments</t>
  </si>
  <si>
    <t>564000</t>
  </si>
  <si>
    <t>381000</t>
  </si>
  <si>
    <t>Machinery &amp; Equipment</t>
  </si>
  <si>
    <t>SRS - Sales Tax</t>
  </si>
  <si>
    <t>Inter In (001) General Fund</t>
  </si>
  <si>
    <t>Improvements Other Than Building</t>
  </si>
  <si>
    <t>Non-Departmental</t>
  </si>
  <si>
    <t>11523</t>
  </si>
  <si>
    <t>31772</t>
  </si>
  <si>
    <t>317810</t>
  </si>
  <si>
    <t>Recreation</t>
  </si>
  <si>
    <t>(Appropriation of sponsorships)</t>
  </si>
  <si>
    <t>Sponsorship Costs</t>
  </si>
  <si>
    <t>Sponsorships</t>
  </si>
  <si>
    <t>18223 - Fire Sprinkler Relocation</t>
  </si>
  <si>
    <t>Repair &amp; Maintenance</t>
  </si>
  <si>
    <t>31775</t>
  </si>
  <si>
    <t>12423</t>
  </si>
  <si>
    <t xml:space="preserve">11020 - Southwest Park Soccer Fields/ Ballfield Bleachers </t>
  </si>
  <si>
    <t>TRANSPORTATION PROJECTS (361)</t>
  </si>
  <si>
    <t>64417 - Pineapple Avenue Complete Streets</t>
  </si>
  <si>
    <t>364870</t>
  </si>
  <si>
    <t>387007</t>
  </si>
  <si>
    <t>64417</t>
  </si>
  <si>
    <t>387021</t>
  </si>
  <si>
    <t>Intra In (369) Transportation Impact Fees</t>
  </si>
  <si>
    <t>Intra In (368) LOGT</t>
  </si>
  <si>
    <t>364344</t>
  </si>
  <si>
    <t>334493</t>
  </si>
  <si>
    <t>FDOT JPA Revenue</t>
  </si>
  <si>
    <t>36441</t>
  </si>
  <si>
    <t>565010</t>
  </si>
  <si>
    <t>Infrastructure - Streets</t>
  </si>
  <si>
    <t>Infrastructure - Design</t>
  </si>
  <si>
    <t>Unappropriated Budget Savings</t>
  </si>
  <si>
    <t>60099</t>
  </si>
  <si>
    <t>60099 - Transportation Unappropriated Budget Savings</t>
  </si>
  <si>
    <t>MOBILITY PROJECTS (351)</t>
  </si>
  <si>
    <t>85014 - Hickory St. Complete Street / NASA/ New Haven</t>
  </si>
  <si>
    <t>354870</t>
  </si>
  <si>
    <t>387025</t>
  </si>
  <si>
    <t>85014</t>
  </si>
  <si>
    <t>Intra In (359) MOB EPC</t>
  </si>
  <si>
    <t>35441</t>
  </si>
  <si>
    <t>Infrastructure - Other</t>
  </si>
  <si>
    <t>Infrastructure - Design - Other</t>
  </si>
  <si>
    <t>10923 - Pickleball Resurfacing Project</t>
  </si>
  <si>
    <t>317664</t>
  </si>
  <si>
    <t>366010</t>
  </si>
  <si>
    <t>10923</t>
  </si>
  <si>
    <t>Donations - Government</t>
  </si>
  <si>
    <t>64218 - West University Blvd. Reconstruction</t>
  </si>
  <si>
    <t>64218</t>
  </si>
  <si>
    <t>364810</t>
  </si>
  <si>
    <t>38100</t>
  </si>
  <si>
    <t>Infrastructure Design - Streets</t>
  </si>
  <si>
    <t>10099 - General Fund Unappropriated Budget Savings</t>
  </si>
  <si>
    <t>31019</t>
  </si>
  <si>
    <t>310810</t>
  </si>
  <si>
    <t>10099</t>
  </si>
  <si>
    <t>11319 - FEMA Generators - Fire &amp; Fleet</t>
  </si>
  <si>
    <t>322810</t>
  </si>
  <si>
    <t>11319</t>
  </si>
  <si>
    <t>32222</t>
  </si>
  <si>
    <t>Half Cent Sales Tax</t>
  </si>
  <si>
    <t>Communications Services Tax</t>
  </si>
  <si>
    <t>Electricity Utility Tax</t>
  </si>
  <si>
    <t>Delinquent Property Tax</t>
  </si>
  <si>
    <t>Regular Salaries</t>
  </si>
  <si>
    <t>(Appropriations for CIP)</t>
  </si>
  <si>
    <t>Pro Shop Merchandise</t>
  </si>
  <si>
    <t>Golf Pro Shop</t>
  </si>
  <si>
    <t>(Appropriation of additional revenue)</t>
  </si>
  <si>
    <t>Harbor City Golf Course</t>
  </si>
  <si>
    <t>11923 - Fire Training /  Joe Davis CC / Warehouse Roof Replacements</t>
  </si>
  <si>
    <t>312810</t>
  </si>
  <si>
    <t>11923</t>
  </si>
  <si>
    <t>313810</t>
  </si>
  <si>
    <t>381006</t>
  </si>
  <si>
    <t>Inter in (401) Water &amp; Sewer</t>
  </si>
  <si>
    <t>31221</t>
  </si>
  <si>
    <t>562010</t>
  </si>
  <si>
    <t>Building Improvements</t>
  </si>
  <si>
    <t>31319</t>
  </si>
  <si>
    <t>12623 - Playground Replacements: Pineapple, Magnolia, Eddie L. Taylor</t>
  </si>
  <si>
    <t>IOTB - Design</t>
  </si>
  <si>
    <t>12023</t>
  </si>
  <si>
    <t>563010</t>
  </si>
  <si>
    <t>Inter In (401) Water &amp; Sewer</t>
  </si>
  <si>
    <t>12023 - Facilities Assessment</t>
  </si>
  <si>
    <t>10319 - City Hall Data Center HVAC System</t>
  </si>
  <si>
    <t>10319</t>
  </si>
  <si>
    <t>Buildings</t>
  </si>
  <si>
    <t>12823</t>
  </si>
  <si>
    <t>12823 - Harbor City Golf Course Restroom / Equipment Building Replacement</t>
  </si>
  <si>
    <t>11223</t>
  </si>
  <si>
    <t>11223 - Joe Davis CC Door / Floor Replacement</t>
  </si>
  <si>
    <t>10317</t>
  </si>
  <si>
    <t>562000</t>
  </si>
  <si>
    <t>10317 - Police Department Headquarters</t>
  </si>
  <si>
    <t>Infrastructure - Street Lighting</t>
  </si>
  <si>
    <t>31441</t>
  </si>
  <si>
    <t>14217</t>
  </si>
  <si>
    <t>14820</t>
  </si>
  <si>
    <t>12423 - Front St. Civic Center Parking Lot Repaving</t>
  </si>
  <si>
    <t>14217 - Eau Gallie Lighting Improvements</t>
  </si>
  <si>
    <t>18323</t>
  </si>
  <si>
    <t>546030</t>
  </si>
  <si>
    <t>Repair &amp; Maintenance - Building</t>
  </si>
  <si>
    <t>18323 - Fleet Building and Fuel Island Painting</t>
  </si>
  <si>
    <t>Electric Franchise Fee</t>
  </si>
  <si>
    <t>Interest Income - EPC</t>
  </si>
  <si>
    <t>311810</t>
  </si>
  <si>
    <t>31119</t>
  </si>
  <si>
    <t>11523 - Parks, Recreation, &amp; Golf Courses Remote Connectivity - Joe Davis Community Center</t>
  </si>
  <si>
    <t>Network Replacement</t>
  </si>
  <si>
    <t>14820 - Apollo/Hickory Drainage Improvements</t>
  </si>
  <si>
    <t>314810</t>
  </si>
  <si>
    <t>Infrastructure - Drainage</t>
  </si>
  <si>
    <t>12123 - Fleet Management Maintenance Software</t>
  </si>
  <si>
    <t>12123</t>
  </si>
  <si>
    <t>568010</t>
  </si>
  <si>
    <t>Intangible-Software</t>
  </si>
  <si>
    <t>WATER &amp; SEWER FUND</t>
  </si>
  <si>
    <t>Contingency</t>
  </si>
  <si>
    <t>Total Water &amp; Sewer Fund Operational Amendments</t>
  </si>
  <si>
    <t>(continued)</t>
  </si>
  <si>
    <t>Inter to (311) General Projects</t>
  </si>
  <si>
    <t>Police Department Operations</t>
  </si>
  <si>
    <t>Special Activity Services</t>
  </si>
  <si>
    <t>Extra Duty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</si>
</sst>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sz val="10.5"/>
      <color rgb="FF000000"/>
      <name val="Arial"/>
      <family val="2"/>
    </font>
    <font>
      <sz val="8"/>
      <name val="Arial"/>
      <family val="2"/>
    </font>
    <font>
      <sz val="10.5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</cellStyleXfs>
  <cellXfs count="67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9" fillId="0" borderId="2" xfId="0" applyNumberFormat="1" applyFont="1" applyFill="1" applyBorder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vertical="center"/>
    </xf>
    <xf numFmtId="37" fontId="19" fillId="0" borderId="3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37" fontId="19" fillId="0" borderId="1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3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horizontal="left"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0" fontId="18" fillId="33" borderId="0" xfId="0" applyFont="1" applyFill="1" applyAlignment="1">
      <alignment vertical="center"/>
    </xf>
    <xf numFmtId="165" fontId="18" fillId="33" borderId="0" xfId="0" applyNumberFormat="1" applyFont="1" applyFill="1" applyAlignment="1">
      <alignment vertical="center"/>
    </xf>
    <xf numFmtId="0" fontId="18" fillId="34" borderId="0" xfId="0" applyFont="1" applyFill="1" applyAlignment="1">
      <alignment vertical="center"/>
    </xf>
    <xf numFmtId="49" fontId="22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14" fontId="18" fillId="33" borderId="0" xfId="0" applyNumberFormat="1" applyFont="1" applyFill="1" applyAlignment="1">
      <alignment vertical="center"/>
    </xf>
    <xf numFmtId="0" fontId="19" fillId="0" borderId="2" xfId="0" applyNumberFormat="1" applyFont="1" applyFill="1" applyBorder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37" fontId="18" fillId="0" borderId="0" xfId="0" applyNumberFormat="1" applyFont="1" applyAlignment="1">
      <alignment vertical="center"/>
    </xf>
    <xf numFmtId="37" fontId="19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left" vertical="center"/>
    </xf>
    <xf numFmtId="37" fontId="18" fillId="0" borderId="3" xfId="0" applyNumberFormat="1" applyFont="1" applyBorder="1" applyAlignment="1">
      <alignment vertical="center"/>
    </xf>
    <xf numFmtId="37" fontId="19" fillId="0" borderId="13" xfId="0" applyNumberFormat="1" applyFont="1" applyFill="1" applyBorder="1" applyAlignment="1">
      <alignment vertical="center"/>
    </xf>
    <xf numFmtId="0" fontId="24" fillId="0" borderId="0" xfId="0" quotePrefix="1" applyNumberFormat="1" applyFont="1" applyFill="1" applyBorder="1" applyAlignment="1">
      <alignment horizontal="center" vertical="top"/>
    </xf>
    <xf numFmtId="0" fontId="24" fillId="0" borderId="0" xfId="0" applyNumberFormat="1" applyFont="1" applyFill="1" applyBorder="1" applyAlignment="1">
      <alignment horizontal="left" vertical="top"/>
    </xf>
    <xf numFmtId="14" fontId="18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Border="1" applyAlignment="1">
      <alignment horizontal="right" vertical="top"/>
    </xf>
    <xf numFmtId="0" fontId="24" fillId="0" borderId="0" xfId="0" applyNumberFormat="1" applyFont="1" applyBorder="1" applyAlignment="1">
      <alignment horizontal="left" vertical="top"/>
    </xf>
    <xf numFmtId="0" fontId="24" fillId="0" borderId="0" xfId="0" quotePrefix="1" applyNumberFormat="1" applyFont="1" applyBorder="1" applyAlignment="1">
      <alignment horizontal="center" vertical="top"/>
    </xf>
    <xf numFmtId="0" fontId="18" fillId="0" borderId="0" xfId="0" applyNumberFormat="1" applyFont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te 2" xfId="43" xr:uid="{00000000-0005-0000-0000-00002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2"/>
  <sheetViews>
    <sheetView tabSelected="1" view="pageBreakPreview" zoomScaleNormal="100" zoomScaleSheetLayoutView="100" workbookViewId="0">
      <selection activeCell="K12" sqref="K12"/>
    </sheetView>
  </sheetViews>
  <sheetFormatPr defaultColWidth="9.140625" defaultRowHeight="15.95" customHeight="1" x14ac:dyDescent="0.2"/>
  <cols>
    <col min="1" max="1" width="13.5703125" style="12" customWidth="1"/>
    <col min="2" max="2" width="9.28515625" style="12" customWidth="1"/>
    <col min="3" max="3" width="7.5703125" style="13" customWidth="1"/>
    <col min="4" max="4" width="41" style="4" customWidth="1"/>
    <col min="5" max="5" width="13.85546875" style="14" bestFit="1" customWidth="1"/>
    <col min="6" max="6" width="12" style="14" bestFit="1" customWidth="1"/>
    <col min="7" max="7" width="11.5703125" style="4" bestFit="1" customWidth="1"/>
    <col min="8" max="8" width="15.28515625" style="4" bestFit="1" customWidth="1"/>
    <col min="9" max="9" width="12" style="4" bestFit="1" customWidth="1"/>
    <col min="10" max="10" width="9.140625" style="4"/>
    <col min="11" max="11" width="12.28515625" style="4" bestFit="1" customWidth="1"/>
    <col min="12" max="12" width="9.140625" style="4"/>
    <col min="13" max="15" width="14.7109375" style="4" bestFit="1" customWidth="1"/>
    <col min="16" max="16384" width="9.140625" style="4"/>
  </cols>
  <sheetData>
    <row r="1" spans="1:8" ht="15.95" customHeight="1" x14ac:dyDescent="0.2">
      <c r="A1" s="1"/>
      <c r="B1" s="2"/>
      <c r="C1" s="2"/>
      <c r="D1" s="3" t="s">
        <v>6</v>
      </c>
      <c r="E1" s="2"/>
      <c r="F1" s="2"/>
    </row>
    <row r="3" spans="1:8" ht="15.75" customHeight="1" x14ac:dyDescent="0.2">
      <c r="A3" s="48" t="s">
        <v>4</v>
      </c>
      <c r="B3" s="5"/>
      <c r="C3" s="5"/>
      <c r="D3" s="5"/>
      <c r="E3" s="6" t="s">
        <v>0</v>
      </c>
      <c r="F3" s="6" t="s">
        <v>1</v>
      </c>
    </row>
    <row r="4" spans="1:8" ht="15.75" customHeight="1" x14ac:dyDescent="0.2">
      <c r="A4" s="7"/>
      <c r="B4" s="7"/>
      <c r="C4" s="7"/>
      <c r="D4" s="7"/>
      <c r="E4" s="8" t="s">
        <v>2</v>
      </c>
      <c r="F4" s="8" t="s">
        <v>3</v>
      </c>
    </row>
    <row r="5" spans="1:8" s="39" customFormat="1" ht="15.75" customHeight="1" x14ac:dyDescent="0.2">
      <c r="A5" s="20" t="s">
        <v>20</v>
      </c>
      <c r="B5" s="29"/>
      <c r="C5" s="20"/>
      <c r="D5" s="35"/>
      <c r="E5" s="22"/>
      <c r="F5" s="4"/>
      <c r="G5" s="40"/>
    </row>
    <row r="6" spans="1:8" s="39" customFormat="1" ht="15.75" customHeight="1" x14ac:dyDescent="0.2">
      <c r="A6" s="38" t="s">
        <v>83</v>
      </c>
      <c r="B6" s="29"/>
      <c r="C6" s="20"/>
      <c r="D6" s="35"/>
      <c r="E6" s="22"/>
      <c r="F6" s="4"/>
      <c r="G6" s="40"/>
    </row>
    <row r="7" spans="1:8" s="39" customFormat="1" ht="8.1" customHeight="1" x14ac:dyDescent="0.2">
      <c r="A7" s="20"/>
      <c r="B7" s="29"/>
      <c r="C7" s="20"/>
      <c r="D7" s="35"/>
      <c r="E7" s="22"/>
      <c r="F7" s="4"/>
      <c r="G7" s="40"/>
    </row>
    <row r="8" spans="1:8" s="39" customFormat="1" ht="15.75" customHeight="1" x14ac:dyDescent="0.2">
      <c r="A8" s="33" t="s">
        <v>7</v>
      </c>
      <c r="B8" s="12"/>
      <c r="C8" s="13"/>
      <c r="D8" s="4"/>
      <c r="E8" s="14"/>
      <c r="F8" s="14"/>
      <c r="G8" s="40"/>
    </row>
    <row r="9" spans="1:8" s="39" customFormat="1" ht="15.75" customHeight="1" x14ac:dyDescent="0.2">
      <c r="A9" s="43">
        <v>9013351</v>
      </c>
      <c r="B9" s="43">
        <v>335180</v>
      </c>
      <c r="C9" s="44"/>
      <c r="D9" s="45" t="s">
        <v>78</v>
      </c>
      <c r="E9" s="22">
        <v>500000</v>
      </c>
      <c r="F9" s="14">
        <f>5500000+E9</f>
        <v>6000000</v>
      </c>
      <c r="G9" s="47"/>
      <c r="H9" s="47"/>
    </row>
    <row r="10" spans="1:8" s="39" customFormat="1" ht="15.75" customHeight="1" x14ac:dyDescent="0.2">
      <c r="A10" s="43">
        <v>9013351</v>
      </c>
      <c r="B10" s="43">
        <v>335120</v>
      </c>
      <c r="C10" s="44"/>
      <c r="D10" s="45" t="s">
        <v>17</v>
      </c>
      <c r="E10" s="22">
        <v>450000</v>
      </c>
      <c r="F10" s="14">
        <f>3100000+E10</f>
        <v>3550000</v>
      </c>
      <c r="G10" s="47"/>
      <c r="H10" s="47"/>
    </row>
    <row r="11" spans="1:8" s="39" customFormat="1" ht="15.75" customHeight="1" x14ac:dyDescent="0.2">
      <c r="A11" s="43">
        <v>9013151</v>
      </c>
      <c r="B11" s="43">
        <v>315000</v>
      </c>
      <c r="C11" s="44"/>
      <c r="D11" s="45" t="s">
        <v>79</v>
      </c>
      <c r="E11" s="22">
        <v>200000</v>
      </c>
      <c r="F11" s="14">
        <f>4100000+E11</f>
        <v>4300000</v>
      </c>
      <c r="G11" s="47"/>
      <c r="H11" s="47"/>
    </row>
    <row r="12" spans="1:8" s="39" customFormat="1" ht="15.75" customHeight="1" x14ac:dyDescent="0.2">
      <c r="A12" s="43">
        <v>9013231</v>
      </c>
      <c r="B12" s="43">
        <v>323100</v>
      </c>
      <c r="C12" s="44"/>
      <c r="D12" s="45" t="s">
        <v>124</v>
      </c>
      <c r="E12" s="22">
        <v>1100000</v>
      </c>
      <c r="F12" s="14">
        <f>6100000+E12</f>
        <v>7200000</v>
      </c>
      <c r="G12" s="47"/>
      <c r="H12" s="47"/>
    </row>
    <row r="13" spans="1:8" s="39" customFormat="1" ht="15.75" customHeight="1" x14ac:dyDescent="0.2">
      <c r="A13" s="43">
        <v>9013141</v>
      </c>
      <c r="B13" s="43">
        <v>314100</v>
      </c>
      <c r="C13" s="44"/>
      <c r="D13" s="45" t="s">
        <v>80</v>
      </c>
      <c r="E13" s="22">
        <v>1500000</v>
      </c>
      <c r="F13" s="14">
        <f>8250000+E13</f>
        <v>9750000</v>
      </c>
      <c r="G13" s="47"/>
      <c r="H13" s="47"/>
    </row>
    <row r="14" spans="1:8" s="39" customFormat="1" ht="15.75" customHeight="1" x14ac:dyDescent="0.2">
      <c r="A14" s="43">
        <v>9013611</v>
      </c>
      <c r="B14" s="43">
        <v>361100</v>
      </c>
      <c r="C14" s="44"/>
      <c r="D14" s="45" t="s">
        <v>125</v>
      </c>
      <c r="E14" s="22">
        <v>500000</v>
      </c>
      <c r="F14" s="14">
        <f>500000+E14</f>
        <v>1000000</v>
      </c>
      <c r="G14" s="47"/>
      <c r="H14" s="47"/>
    </row>
    <row r="15" spans="1:8" s="39" customFormat="1" ht="15.75" customHeight="1" x14ac:dyDescent="0.2">
      <c r="A15" s="43">
        <v>9013111</v>
      </c>
      <c r="B15" s="43">
        <v>311001</v>
      </c>
      <c r="C15" s="44"/>
      <c r="D15" s="45" t="s">
        <v>81</v>
      </c>
      <c r="E15" s="19">
        <v>240000</v>
      </c>
      <c r="F15" s="14">
        <f>750000+E15</f>
        <v>990000</v>
      </c>
      <c r="G15" s="47"/>
      <c r="H15" s="47"/>
    </row>
    <row r="16" spans="1:8" s="39" customFormat="1" ht="15.75" customHeight="1" x14ac:dyDescent="0.2">
      <c r="A16" s="12"/>
      <c r="B16" s="12"/>
      <c r="C16" s="15"/>
      <c r="D16" s="35" t="s">
        <v>5</v>
      </c>
      <c r="E16" s="22">
        <f>SUBTOTAL(9,E9:E15)</f>
        <v>4490000</v>
      </c>
      <c r="F16" s="14"/>
      <c r="G16" s="40"/>
    </row>
    <row r="17" spans="1:7" s="39" customFormat="1" ht="15.75" customHeight="1" x14ac:dyDescent="0.2">
      <c r="A17" s="34" t="s">
        <v>8</v>
      </c>
      <c r="B17" s="12"/>
      <c r="C17" s="15"/>
      <c r="D17" s="4"/>
      <c r="E17" s="22"/>
      <c r="F17" s="14"/>
      <c r="G17" s="40"/>
    </row>
    <row r="18" spans="1:7" ht="15.95" customHeight="1" x14ac:dyDescent="0.2">
      <c r="A18" s="61">
        <v>90100519</v>
      </c>
      <c r="B18" s="61">
        <v>512000</v>
      </c>
      <c r="D18" s="4" t="s">
        <v>82</v>
      </c>
      <c r="E18" s="14">
        <v>-1406000</v>
      </c>
      <c r="F18" s="14">
        <f>3871736+E18</f>
        <v>2465736</v>
      </c>
    </row>
    <row r="19" spans="1:7" s="39" customFormat="1" ht="15.75" customHeight="1" x14ac:dyDescent="0.2">
      <c r="A19" s="65">
        <v>90100581</v>
      </c>
      <c r="B19" s="65">
        <v>591070</v>
      </c>
      <c r="C19" s="15"/>
      <c r="D19" s="4" t="s">
        <v>141</v>
      </c>
      <c r="E19" s="19">
        <f>4490000+1156000+250000</f>
        <v>5896000</v>
      </c>
      <c r="F19" s="14">
        <f>357611+E19</f>
        <v>6253611</v>
      </c>
      <c r="G19" s="40"/>
    </row>
    <row r="20" spans="1:7" s="39" customFormat="1" ht="15.75" customHeight="1" x14ac:dyDescent="0.2">
      <c r="A20" s="34"/>
      <c r="B20" s="12"/>
      <c r="C20" s="15"/>
      <c r="D20" s="35" t="s">
        <v>5</v>
      </c>
      <c r="E20" s="22">
        <f>SUBTOTAL(9,E18:E19)</f>
        <v>4490000</v>
      </c>
      <c r="F20" s="14"/>
      <c r="G20" s="40"/>
    </row>
    <row r="21" spans="1:7" s="39" customFormat="1" ht="15.75" customHeight="1" x14ac:dyDescent="0.2">
      <c r="A21" s="49" t="s">
        <v>24</v>
      </c>
      <c r="B21" s="43"/>
      <c r="C21" s="49"/>
      <c r="D21" s="51"/>
      <c r="E21" s="52"/>
      <c r="F21" s="45"/>
      <c r="G21" s="40"/>
    </row>
    <row r="22" spans="1:7" s="39" customFormat="1" ht="15.75" customHeight="1" x14ac:dyDescent="0.2">
      <c r="A22" s="42" t="s">
        <v>25</v>
      </c>
      <c r="B22" s="43"/>
      <c r="C22" s="49"/>
      <c r="D22" s="51"/>
      <c r="E22" s="52"/>
      <c r="F22" s="45"/>
      <c r="G22" s="40"/>
    </row>
    <row r="23" spans="1:7" s="39" customFormat="1" ht="8.1" customHeight="1" x14ac:dyDescent="0.2">
      <c r="A23" s="42"/>
      <c r="B23" s="43"/>
      <c r="C23" s="49"/>
      <c r="D23" s="51"/>
      <c r="E23" s="52"/>
      <c r="F23" s="45"/>
      <c r="G23" s="40"/>
    </row>
    <row r="24" spans="1:7" s="39" customFormat="1" ht="15.75" customHeight="1" x14ac:dyDescent="0.2">
      <c r="A24" s="55" t="s">
        <v>7</v>
      </c>
      <c r="B24" s="50"/>
      <c r="C24" s="50"/>
      <c r="D24" s="50"/>
      <c r="E24" s="53"/>
      <c r="F24" s="53"/>
      <c r="G24" s="40"/>
    </row>
    <row r="25" spans="1:7" s="39" customFormat="1" ht="15.75" customHeight="1" x14ac:dyDescent="0.2">
      <c r="A25" s="43">
        <v>3103663</v>
      </c>
      <c r="B25" s="43">
        <v>366013</v>
      </c>
      <c r="C25" s="50"/>
      <c r="D25" s="45" t="s">
        <v>27</v>
      </c>
      <c r="E25" s="56">
        <v>6650</v>
      </c>
      <c r="F25" s="52">
        <f>15000+E25</f>
        <v>21650</v>
      </c>
      <c r="G25" s="40"/>
    </row>
    <row r="26" spans="1:7" s="39" customFormat="1" ht="15.75" customHeight="1" x14ac:dyDescent="0.2">
      <c r="A26" s="43"/>
      <c r="B26" s="43"/>
      <c r="C26" s="50"/>
      <c r="D26" s="51" t="s">
        <v>5</v>
      </c>
      <c r="E26" s="52">
        <f>SUM(E25)</f>
        <v>6650</v>
      </c>
      <c r="F26" s="52"/>
      <c r="G26" s="40"/>
    </row>
    <row r="27" spans="1:7" s="39" customFormat="1" ht="15.75" customHeight="1" x14ac:dyDescent="0.2">
      <c r="A27" s="55" t="s">
        <v>8</v>
      </c>
      <c r="B27" s="43"/>
      <c r="C27" s="50"/>
      <c r="D27" s="51"/>
      <c r="E27" s="53"/>
      <c r="F27" s="53"/>
      <c r="G27" s="40"/>
    </row>
    <row r="28" spans="1:7" s="39" customFormat="1" ht="15.75" customHeight="1" x14ac:dyDescent="0.2">
      <c r="A28" s="43">
        <v>31000572</v>
      </c>
      <c r="B28" s="43">
        <v>548120</v>
      </c>
      <c r="C28" s="50"/>
      <c r="D28" s="45" t="s">
        <v>26</v>
      </c>
      <c r="E28" s="56">
        <v>6650</v>
      </c>
      <c r="F28" s="52">
        <f>9200+E28</f>
        <v>15850</v>
      </c>
      <c r="G28" s="40"/>
    </row>
    <row r="29" spans="1:7" s="45" customFormat="1" ht="15.75" customHeight="1" x14ac:dyDescent="0.2">
      <c r="A29" s="43"/>
      <c r="B29" s="43"/>
      <c r="C29" s="50"/>
      <c r="D29" s="51" t="s">
        <v>5</v>
      </c>
      <c r="E29" s="52">
        <f>E28</f>
        <v>6650</v>
      </c>
      <c r="F29" s="53"/>
      <c r="G29" s="54"/>
    </row>
    <row r="30" spans="1:7" s="39" customFormat="1" ht="15.75" customHeight="1" x14ac:dyDescent="0.2">
      <c r="A30" s="20" t="s">
        <v>87</v>
      </c>
      <c r="B30" s="29"/>
      <c r="C30" s="20"/>
      <c r="D30" s="35"/>
      <c r="E30" s="22"/>
      <c r="F30" s="4"/>
      <c r="G30" s="40"/>
    </row>
    <row r="31" spans="1:7" s="39" customFormat="1" ht="15.75" customHeight="1" x14ac:dyDescent="0.2">
      <c r="A31" s="42" t="s">
        <v>86</v>
      </c>
      <c r="B31" s="29"/>
      <c r="C31" s="20"/>
      <c r="D31" s="35"/>
      <c r="E31" s="22"/>
      <c r="F31" s="4"/>
      <c r="G31" s="40"/>
    </row>
    <row r="32" spans="1:7" s="39" customFormat="1" ht="8.1" customHeight="1" x14ac:dyDescent="0.2">
      <c r="A32" s="42"/>
      <c r="B32" s="29"/>
      <c r="C32" s="20"/>
      <c r="D32" s="35"/>
      <c r="E32" s="22"/>
      <c r="F32" s="4"/>
      <c r="G32" s="40"/>
    </row>
    <row r="33" spans="1:7" s="39" customFormat="1" ht="15.75" customHeight="1" x14ac:dyDescent="0.2">
      <c r="A33" s="33" t="s">
        <v>7</v>
      </c>
      <c r="B33" s="12"/>
      <c r="C33" s="13"/>
      <c r="D33" s="4"/>
      <c r="E33" s="14"/>
      <c r="F33" s="14"/>
      <c r="G33" s="40"/>
    </row>
    <row r="34" spans="1:7" s="39" customFormat="1" ht="15.75" customHeight="1" x14ac:dyDescent="0.2">
      <c r="A34" s="43">
        <v>3733472</v>
      </c>
      <c r="B34" s="43">
        <v>347275</v>
      </c>
      <c r="C34" s="44"/>
      <c r="D34" s="45" t="s">
        <v>85</v>
      </c>
      <c r="E34" s="19">
        <v>8000</v>
      </c>
      <c r="F34" s="14">
        <f>25000+E34</f>
        <v>33000</v>
      </c>
      <c r="G34" s="40"/>
    </row>
    <row r="35" spans="1:7" s="39" customFormat="1" ht="15.75" customHeight="1" x14ac:dyDescent="0.2">
      <c r="A35" s="12"/>
      <c r="B35" s="12"/>
      <c r="C35" s="15"/>
      <c r="D35" s="35" t="s">
        <v>5</v>
      </c>
      <c r="E35" s="22">
        <f>SUBTOTAL(9,E34:E34)</f>
        <v>8000</v>
      </c>
      <c r="F35" s="14"/>
      <c r="G35" s="40"/>
    </row>
    <row r="36" spans="1:7" s="39" customFormat="1" ht="15.75" customHeight="1" x14ac:dyDescent="0.2">
      <c r="A36" s="34" t="s">
        <v>8</v>
      </c>
      <c r="B36" s="12"/>
      <c r="C36" s="15"/>
      <c r="D36" s="4"/>
      <c r="E36" s="22"/>
      <c r="F36" s="14"/>
      <c r="G36" s="40"/>
    </row>
    <row r="37" spans="1:7" ht="15.75" customHeight="1" x14ac:dyDescent="0.2">
      <c r="A37" s="43">
        <v>37300572</v>
      </c>
      <c r="B37" s="43">
        <v>552190</v>
      </c>
      <c r="C37" s="46"/>
      <c r="D37" s="45" t="s">
        <v>84</v>
      </c>
      <c r="E37" s="19">
        <v>8000</v>
      </c>
      <c r="F37" s="14">
        <f>17000+E37</f>
        <v>25000</v>
      </c>
      <c r="G37" s="27"/>
    </row>
    <row r="38" spans="1:7" ht="15.75" customHeight="1" x14ac:dyDescent="0.2">
      <c r="A38" s="28"/>
      <c r="B38" s="29"/>
      <c r="C38" s="20"/>
      <c r="D38" s="35" t="s">
        <v>5</v>
      </c>
      <c r="E38" s="22">
        <f>E37</f>
        <v>8000</v>
      </c>
      <c r="F38" s="4"/>
      <c r="G38" s="27"/>
    </row>
    <row r="39" spans="1:7" ht="15.75" customHeight="1" x14ac:dyDescent="0.2">
      <c r="A39" s="20" t="s">
        <v>142</v>
      </c>
      <c r="B39" s="29"/>
      <c r="C39" s="20"/>
      <c r="D39" s="35"/>
      <c r="E39" s="22"/>
      <c r="F39" s="4"/>
      <c r="G39" s="27"/>
    </row>
    <row r="40" spans="1:7" ht="15.75" customHeight="1" x14ac:dyDescent="0.2">
      <c r="A40" s="38" t="s">
        <v>86</v>
      </c>
      <c r="B40" s="29"/>
      <c r="C40" s="20"/>
      <c r="D40" s="35"/>
      <c r="E40" s="22"/>
      <c r="F40" s="4"/>
      <c r="G40" s="27"/>
    </row>
    <row r="41" spans="1:7" ht="8.1" customHeight="1" x14ac:dyDescent="0.2">
      <c r="A41" s="28"/>
      <c r="B41" s="29"/>
      <c r="C41" s="20"/>
      <c r="D41" s="35"/>
      <c r="E41" s="22"/>
      <c r="F41" s="4"/>
      <c r="G41" s="27"/>
    </row>
    <row r="42" spans="1:7" ht="15.75" customHeight="1" x14ac:dyDescent="0.2">
      <c r="A42" s="33" t="s">
        <v>7</v>
      </c>
      <c r="G42" s="27"/>
    </row>
    <row r="43" spans="1:7" ht="15.75" customHeight="1" x14ac:dyDescent="0.2">
      <c r="A43" s="43">
        <v>4203422</v>
      </c>
      <c r="B43" s="43">
        <v>342100</v>
      </c>
      <c r="C43" s="44"/>
      <c r="D43" s="45" t="s">
        <v>143</v>
      </c>
      <c r="E43" s="19">
        <v>200000</v>
      </c>
      <c r="F43" s="14">
        <f>260000+E43</f>
        <v>460000</v>
      </c>
      <c r="G43" s="27"/>
    </row>
    <row r="44" spans="1:7" ht="15.75" customHeight="1" x14ac:dyDescent="0.2">
      <c r="C44" s="15"/>
      <c r="D44" s="35" t="s">
        <v>5</v>
      </c>
      <c r="E44" s="22">
        <f>SUBTOTAL(9,E43:E43)</f>
        <v>200000</v>
      </c>
      <c r="G44" s="27"/>
    </row>
    <row r="45" spans="1:7" ht="15.75" customHeight="1" x14ac:dyDescent="0.2">
      <c r="A45" s="34" t="s">
        <v>8</v>
      </c>
      <c r="C45" s="15"/>
      <c r="E45" s="22"/>
      <c r="G45" s="27"/>
    </row>
    <row r="46" spans="1:7" ht="15.75" customHeight="1" x14ac:dyDescent="0.2">
      <c r="A46" s="43">
        <v>42000521</v>
      </c>
      <c r="B46" s="43">
        <v>513040</v>
      </c>
      <c r="C46" s="46"/>
      <c r="D46" s="45" t="s">
        <v>144</v>
      </c>
      <c r="E46" s="19">
        <v>200000</v>
      </c>
      <c r="F46" s="14">
        <f>260000+E46</f>
        <v>460000</v>
      </c>
      <c r="G46" s="27"/>
    </row>
    <row r="47" spans="1:7" ht="15.75" customHeight="1" x14ac:dyDescent="0.2">
      <c r="A47" s="28"/>
      <c r="B47" s="29"/>
      <c r="C47" s="20"/>
      <c r="D47" s="35" t="s">
        <v>5</v>
      </c>
      <c r="E47" s="22">
        <f>E46</f>
        <v>200000</v>
      </c>
      <c r="F47" s="4"/>
      <c r="G47" s="27"/>
    </row>
    <row r="48" spans="1:7" ht="15.75" customHeight="1" x14ac:dyDescent="0.2">
      <c r="A48" s="28"/>
      <c r="B48" s="29"/>
      <c r="C48" s="20"/>
      <c r="D48" s="35"/>
      <c r="E48" s="22"/>
      <c r="F48" s="4"/>
      <c r="G48" s="27"/>
    </row>
    <row r="49" spans="1:7" ht="15.95" customHeight="1" thickBot="1" x14ac:dyDescent="0.25">
      <c r="A49" s="24"/>
      <c r="B49" s="1"/>
      <c r="C49" s="23"/>
      <c r="D49" s="25" t="s">
        <v>9</v>
      </c>
      <c r="E49" s="57">
        <f>E47+E38+E29+E20</f>
        <v>4704650</v>
      </c>
      <c r="F49" s="26"/>
      <c r="G49" s="30"/>
    </row>
    <row r="50" spans="1:7" s="29" customFormat="1" ht="15.95" customHeight="1" thickTop="1" x14ac:dyDescent="0.2">
      <c r="A50" s="4"/>
      <c r="B50" s="12"/>
      <c r="C50" s="4"/>
      <c r="D50" s="30"/>
      <c r="E50" s="21"/>
      <c r="F50" s="14"/>
    </row>
    <row r="51" spans="1:7" ht="15.75" customHeight="1" x14ac:dyDescent="0.2">
      <c r="A51" s="48" t="s">
        <v>137</v>
      </c>
      <c r="B51" s="5"/>
      <c r="C51" s="5"/>
      <c r="D51" s="5"/>
      <c r="E51" s="6" t="s">
        <v>0</v>
      </c>
      <c r="F51" s="6" t="s">
        <v>1</v>
      </c>
    </row>
    <row r="52" spans="1:7" ht="15.75" customHeight="1" x14ac:dyDescent="0.2">
      <c r="A52" s="7"/>
      <c r="B52" s="7"/>
      <c r="C52" s="7"/>
      <c r="D52" s="7"/>
      <c r="E52" s="8" t="s">
        <v>2</v>
      </c>
      <c r="F52" s="8" t="s">
        <v>3</v>
      </c>
    </row>
    <row r="53" spans="1:7" s="39" customFormat="1" ht="15.75" customHeight="1" x14ac:dyDescent="0.2">
      <c r="A53" s="20" t="s">
        <v>20</v>
      </c>
      <c r="B53" s="29"/>
      <c r="C53" s="20"/>
      <c r="D53" s="35"/>
      <c r="E53" s="22"/>
      <c r="F53" s="4"/>
      <c r="G53" s="40"/>
    </row>
    <row r="54" spans="1:7" s="39" customFormat="1" ht="15.75" customHeight="1" x14ac:dyDescent="0.2">
      <c r="A54" s="38" t="s">
        <v>83</v>
      </c>
      <c r="B54" s="29"/>
      <c r="C54" s="20"/>
      <c r="D54" s="35"/>
      <c r="E54" s="22"/>
      <c r="F54" s="4"/>
      <c r="G54" s="40"/>
    </row>
    <row r="55" spans="1:7" s="39" customFormat="1" ht="15.75" customHeight="1" x14ac:dyDescent="0.2">
      <c r="A55" s="20"/>
      <c r="B55" s="29"/>
      <c r="C55" s="20"/>
      <c r="D55" s="35"/>
      <c r="E55" s="22"/>
      <c r="F55" s="4"/>
      <c r="G55" s="40"/>
    </row>
    <row r="56" spans="1:7" s="39" customFormat="1" ht="15.75" customHeight="1" x14ac:dyDescent="0.2">
      <c r="A56" s="34" t="s">
        <v>8</v>
      </c>
      <c r="B56" s="12"/>
      <c r="C56" s="15"/>
      <c r="D56" s="4"/>
      <c r="E56" s="22"/>
      <c r="F56" s="14"/>
      <c r="G56" s="40"/>
    </row>
    <row r="57" spans="1:7" ht="15.95" customHeight="1" x14ac:dyDescent="0.2">
      <c r="A57" s="61">
        <v>94100536</v>
      </c>
      <c r="B57" s="61">
        <v>590310</v>
      </c>
      <c r="D57" s="4" t="s">
        <v>138</v>
      </c>
      <c r="E57" s="14">
        <v>-114000</v>
      </c>
      <c r="F57" s="14">
        <v>2343623</v>
      </c>
    </row>
    <row r="58" spans="1:7" s="39" customFormat="1" ht="15.75" customHeight="1" x14ac:dyDescent="0.2">
      <c r="A58" s="65">
        <v>94100581</v>
      </c>
      <c r="B58" s="65">
        <v>591070</v>
      </c>
      <c r="C58" s="15"/>
      <c r="D58" s="4" t="s">
        <v>141</v>
      </c>
      <c r="E58" s="19">
        <v>114000</v>
      </c>
      <c r="F58" s="14">
        <v>114000</v>
      </c>
      <c r="G58" s="40"/>
    </row>
    <row r="59" spans="1:7" s="39" customFormat="1" ht="15.75" customHeight="1" x14ac:dyDescent="0.2">
      <c r="A59" s="34"/>
      <c r="B59" s="12"/>
      <c r="C59" s="15"/>
      <c r="D59" s="35" t="s">
        <v>5</v>
      </c>
      <c r="E59" s="22">
        <f>SUBTOTAL(9,E57:E58)</f>
        <v>0</v>
      </c>
      <c r="F59" s="14"/>
      <c r="G59" s="40"/>
    </row>
    <row r="60" spans="1:7" ht="15.75" customHeight="1" x14ac:dyDescent="0.2">
      <c r="A60" s="28"/>
      <c r="B60" s="29"/>
      <c r="C60" s="20"/>
      <c r="D60" s="35"/>
      <c r="E60" s="22"/>
      <c r="F60" s="4"/>
      <c r="G60" s="27"/>
    </row>
    <row r="61" spans="1:7" ht="15.95" customHeight="1" thickBot="1" x14ac:dyDescent="0.25">
      <c r="A61" s="24"/>
      <c r="B61" s="1"/>
      <c r="C61" s="23"/>
      <c r="D61" s="25" t="s">
        <v>139</v>
      </c>
      <c r="E61" s="57">
        <f>E59</f>
        <v>0</v>
      </c>
      <c r="F61" s="26"/>
      <c r="G61" s="30"/>
    </row>
    <row r="62" spans="1:7" s="29" customFormat="1" ht="15.95" customHeight="1" thickTop="1" x14ac:dyDescent="0.2">
      <c r="A62" s="4"/>
      <c r="B62" s="12"/>
      <c r="C62" s="4"/>
      <c r="D62" s="30"/>
      <c r="E62" s="21"/>
      <c r="F62" s="14"/>
    </row>
    <row r="63" spans="1:7" s="29" customFormat="1" ht="15.95" customHeight="1" x14ac:dyDescent="0.2">
      <c r="A63" s="4"/>
      <c r="B63" s="12"/>
      <c r="C63" s="4"/>
      <c r="D63" s="30"/>
      <c r="E63" s="21"/>
      <c r="F63" s="14"/>
    </row>
    <row r="64" spans="1:7" ht="15.95" customHeight="1" x14ac:dyDescent="0.2">
      <c r="A64" s="31" t="s">
        <v>10</v>
      </c>
      <c r="B64" s="31"/>
      <c r="C64" s="31"/>
      <c r="D64" s="31"/>
      <c r="E64" s="6" t="s">
        <v>0</v>
      </c>
      <c r="F64" s="6" t="s">
        <v>1</v>
      </c>
    </row>
    <row r="65" spans="1:6" ht="15.95" customHeight="1" x14ac:dyDescent="0.2">
      <c r="A65" s="32"/>
      <c r="B65" s="32"/>
      <c r="C65" s="32"/>
      <c r="D65" s="32"/>
      <c r="E65" s="8" t="s">
        <v>2</v>
      </c>
      <c r="F65" s="8" t="s">
        <v>3</v>
      </c>
    </row>
    <row r="66" spans="1:6" ht="15.95" customHeight="1" x14ac:dyDescent="0.2">
      <c r="A66" s="18"/>
      <c r="B66" s="18"/>
      <c r="C66" s="18"/>
      <c r="D66" s="18"/>
      <c r="E66" s="9"/>
      <c r="F66" s="9"/>
    </row>
    <row r="67" spans="1:6" ht="15.95" customHeight="1" x14ac:dyDescent="0.2">
      <c r="A67" s="28" t="s">
        <v>12</v>
      </c>
      <c r="D67" s="16"/>
      <c r="E67" s="21"/>
    </row>
    <row r="68" spans="1:6" ht="15.95" customHeight="1" x14ac:dyDescent="0.2">
      <c r="A68" s="28"/>
      <c r="D68" s="16"/>
      <c r="E68" s="21"/>
    </row>
    <row r="69" spans="1:6" ht="15.95" customHeight="1" x14ac:dyDescent="0.2">
      <c r="A69" s="11" t="s">
        <v>88</v>
      </c>
      <c r="D69" s="16"/>
      <c r="E69" s="21"/>
    </row>
    <row r="70" spans="1:6" ht="15.95" customHeight="1" x14ac:dyDescent="0.2">
      <c r="A70" s="13"/>
      <c r="D70" s="16"/>
      <c r="E70" s="21"/>
    </row>
    <row r="71" spans="1:6" ht="15.95" customHeight="1" x14ac:dyDescent="0.2">
      <c r="A71" s="34" t="s">
        <v>7</v>
      </c>
      <c r="D71" s="16"/>
      <c r="E71" s="21"/>
    </row>
    <row r="72" spans="1:6" ht="15.95" customHeight="1" x14ac:dyDescent="0.2">
      <c r="A72" s="12" t="s">
        <v>89</v>
      </c>
      <c r="B72" s="12" t="s">
        <v>15</v>
      </c>
      <c r="C72" s="12" t="s">
        <v>90</v>
      </c>
      <c r="D72" s="37" t="s">
        <v>18</v>
      </c>
      <c r="E72" s="22">
        <v>60000</v>
      </c>
      <c r="F72" s="14">
        <f>0+E72</f>
        <v>60000</v>
      </c>
    </row>
    <row r="73" spans="1:6" ht="15.95" customHeight="1" x14ac:dyDescent="0.2">
      <c r="A73" s="12" t="s">
        <v>91</v>
      </c>
      <c r="B73" s="12" t="s">
        <v>15</v>
      </c>
      <c r="C73" s="12" t="s">
        <v>90</v>
      </c>
      <c r="D73" s="37" t="s">
        <v>18</v>
      </c>
      <c r="E73" s="22">
        <v>180000</v>
      </c>
      <c r="F73" s="14">
        <f>0+E73</f>
        <v>180000</v>
      </c>
    </row>
    <row r="74" spans="1:6" ht="15.95" customHeight="1" x14ac:dyDescent="0.2">
      <c r="A74" s="12" t="s">
        <v>23</v>
      </c>
      <c r="B74" s="12" t="s">
        <v>15</v>
      </c>
      <c r="C74" s="12" t="s">
        <v>90</v>
      </c>
      <c r="D74" s="37" t="s">
        <v>18</v>
      </c>
      <c r="E74" s="22">
        <v>10000</v>
      </c>
      <c r="F74" s="14">
        <f>0+E74</f>
        <v>10000</v>
      </c>
    </row>
    <row r="75" spans="1:6" ht="15.95" customHeight="1" x14ac:dyDescent="0.2">
      <c r="A75" s="12" t="s">
        <v>91</v>
      </c>
      <c r="B75" s="12" t="s">
        <v>92</v>
      </c>
      <c r="C75" s="12" t="s">
        <v>90</v>
      </c>
      <c r="D75" s="37" t="s">
        <v>93</v>
      </c>
      <c r="E75" s="19">
        <v>90000</v>
      </c>
      <c r="F75" s="14">
        <f>0+E75</f>
        <v>90000</v>
      </c>
    </row>
    <row r="76" spans="1:6" ht="15.95" customHeight="1" x14ac:dyDescent="0.2">
      <c r="A76" s="4"/>
      <c r="B76" s="4"/>
      <c r="C76" s="4"/>
      <c r="D76" s="36" t="s">
        <v>5</v>
      </c>
      <c r="E76" s="22">
        <f>SUBTOTAL(9,E72:E75)</f>
        <v>340000</v>
      </c>
    </row>
    <row r="77" spans="1:6" ht="15.95" customHeight="1" x14ac:dyDescent="0.2">
      <c r="A77" s="33" t="s">
        <v>11</v>
      </c>
      <c r="D77" s="10"/>
      <c r="E77" s="22"/>
    </row>
    <row r="78" spans="1:6" ht="15.95" customHeight="1" x14ac:dyDescent="0.2">
      <c r="A78" s="12" t="s">
        <v>94</v>
      </c>
      <c r="B78" s="12" t="s">
        <v>95</v>
      </c>
      <c r="C78" s="12" t="s">
        <v>90</v>
      </c>
      <c r="D78" s="37" t="s">
        <v>96</v>
      </c>
      <c r="E78" s="22">
        <v>60000</v>
      </c>
      <c r="F78" s="14">
        <f>0+E78</f>
        <v>60000</v>
      </c>
    </row>
    <row r="79" spans="1:6" ht="15.95" customHeight="1" x14ac:dyDescent="0.2">
      <c r="A79" s="12" t="s">
        <v>97</v>
      </c>
      <c r="B79" s="12" t="s">
        <v>95</v>
      </c>
      <c r="C79" s="12" t="s">
        <v>90</v>
      </c>
      <c r="D79" s="37" t="s">
        <v>96</v>
      </c>
      <c r="E79" s="22">
        <v>180000</v>
      </c>
      <c r="F79" s="14">
        <f>0+E79</f>
        <v>180000</v>
      </c>
    </row>
    <row r="80" spans="1:6" ht="15.95" customHeight="1" x14ac:dyDescent="0.2">
      <c r="A80" s="12" t="s">
        <v>30</v>
      </c>
      <c r="B80" s="12" t="s">
        <v>95</v>
      </c>
      <c r="C80" s="12" t="s">
        <v>90</v>
      </c>
      <c r="D80" s="37" t="s">
        <v>96</v>
      </c>
      <c r="E80" s="19">
        <v>100000</v>
      </c>
      <c r="F80" s="14">
        <f>0+E80</f>
        <v>100000</v>
      </c>
    </row>
    <row r="81" spans="1:6" ht="15.95" customHeight="1" x14ac:dyDescent="0.2">
      <c r="A81" s="29"/>
      <c r="B81" s="29"/>
      <c r="C81" s="29"/>
      <c r="D81" s="36" t="s">
        <v>5</v>
      </c>
      <c r="E81" s="22">
        <f>SUBTOTAL(9,E78:E80)</f>
        <v>340000</v>
      </c>
    </row>
    <row r="82" spans="1:6" ht="15.95" customHeight="1" x14ac:dyDescent="0.2">
      <c r="A82" s="29"/>
      <c r="B82" s="29"/>
      <c r="C82" s="29"/>
      <c r="D82" s="36"/>
      <c r="E82" s="22"/>
    </row>
    <row r="83" spans="1:6" ht="15.95" customHeight="1" x14ac:dyDescent="0.2">
      <c r="A83" s="11" t="s">
        <v>98</v>
      </c>
      <c r="D83" s="16"/>
      <c r="E83" s="21"/>
    </row>
    <row r="84" spans="1:6" ht="15.95" customHeight="1" x14ac:dyDescent="0.2">
      <c r="A84" s="13"/>
      <c r="D84" s="16"/>
      <c r="E84" s="21"/>
    </row>
    <row r="85" spans="1:6" ht="15.95" customHeight="1" x14ac:dyDescent="0.2">
      <c r="A85" s="34" t="s">
        <v>7</v>
      </c>
      <c r="D85" s="16"/>
      <c r="E85" s="21"/>
    </row>
    <row r="86" spans="1:6" ht="15.95" customHeight="1" x14ac:dyDescent="0.2">
      <c r="A86" s="61">
        <v>317810</v>
      </c>
      <c r="B86" s="61">
        <v>381000</v>
      </c>
      <c r="C86" s="61">
        <v>12623</v>
      </c>
      <c r="D86" s="4" t="s">
        <v>18</v>
      </c>
      <c r="E86" s="19">
        <v>295000</v>
      </c>
      <c r="F86" s="14">
        <f>E86</f>
        <v>295000</v>
      </c>
    </row>
    <row r="87" spans="1:6" ht="15.95" customHeight="1" x14ac:dyDescent="0.2">
      <c r="A87" s="4"/>
      <c r="B87" s="4"/>
      <c r="C87" s="4"/>
      <c r="D87" s="36" t="s">
        <v>5</v>
      </c>
      <c r="E87" s="22">
        <f>SUBTOTAL(9,E86)</f>
        <v>295000</v>
      </c>
    </row>
    <row r="88" spans="1:6" ht="15.95" customHeight="1" x14ac:dyDescent="0.2">
      <c r="A88" s="33" t="s">
        <v>11</v>
      </c>
      <c r="D88" s="10"/>
      <c r="E88" s="22"/>
    </row>
    <row r="89" spans="1:6" ht="15.95" customHeight="1" x14ac:dyDescent="0.2">
      <c r="A89" s="12" t="s">
        <v>22</v>
      </c>
      <c r="B89" s="58">
        <v>563000</v>
      </c>
      <c r="C89" s="58">
        <v>12623</v>
      </c>
      <c r="D89" s="59" t="s">
        <v>19</v>
      </c>
      <c r="E89" s="19">
        <v>295000</v>
      </c>
      <c r="F89" s="14">
        <f>E89</f>
        <v>295000</v>
      </c>
    </row>
    <row r="90" spans="1:6" ht="15.95" customHeight="1" x14ac:dyDescent="0.2">
      <c r="A90" s="29"/>
      <c r="B90" s="29"/>
      <c r="C90" s="29"/>
      <c r="D90" s="36" t="s">
        <v>5</v>
      </c>
      <c r="E90" s="22">
        <f>SUBTOTAL(9,E89:E89)</f>
        <v>295000</v>
      </c>
    </row>
    <row r="91" spans="1:6" ht="15.95" customHeight="1" x14ac:dyDescent="0.2">
      <c r="A91" s="31" t="s">
        <v>10</v>
      </c>
      <c r="B91" s="31"/>
      <c r="C91" s="31"/>
      <c r="D91" s="31"/>
      <c r="E91" s="6" t="s">
        <v>0</v>
      </c>
      <c r="F91" s="6" t="s">
        <v>1</v>
      </c>
    </row>
    <row r="92" spans="1:6" ht="15.95" customHeight="1" x14ac:dyDescent="0.2">
      <c r="A92" s="32" t="s">
        <v>140</v>
      </c>
      <c r="B92" s="32"/>
      <c r="C92" s="32"/>
      <c r="D92" s="32"/>
      <c r="E92" s="8" t="s">
        <v>2</v>
      </c>
      <c r="F92" s="8" t="s">
        <v>3</v>
      </c>
    </row>
    <row r="93" spans="1:6" ht="15.95" customHeight="1" x14ac:dyDescent="0.2">
      <c r="A93" s="18"/>
      <c r="B93" s="18"/>
      <c r="C93" s="18"/>
      <c r="D93" s="18"/>
      <c r="E93" s="9"/>
      <c r="F93" s="9"/>
    </row>
    <row r="94" spans="1:6" ht="15.95" customHeight="1" x14ac:dyDescent="0.2">
      <c r="A94" s="11" t="s">
        <v>103</v>
      </c>
      <c r="D94" s="16"/>
      <c r="E94" s="21"/>
    </row>
    <row r="95" spans="1:6" ht="15.95" customHeight="1" x14ac:dyDescent="0.2">
      <c r="A95" s="13"/>
      <c r="D95" s="16"/>
      <c r="E95" s="21"/>
    </row>
    <row r="96" spans="1:6" ht="15.95" customHeight="1" x14ac:dyDescent="0.2">
      <c r="A96" s="34" t="s">
        <v>7</v>
      </c>
      <c r="D96" s="16"/>
      <c r="E96" s="21"/>
    </row>
    <row r="97" spans="1:6" ht="15.95" customHeight="1" x14ac:dyDescent="0.2">
      <c r="A97" s="12" t="s">
        <v>91</v>
      </c>
      <c r="B97" s="12" t="s">
        <v>15</v>
      </c>
      <c r="C97" s="12" t="s">
        <v>100</v>
      </c>
      <c r="D97" s="37" t="s">
        <v>18</v>
      </c>
      <c r="E97" s="22">
        <f>200000*0.88</f>
        <v>176000</v>
      </c>
      <c r="F97" s="14">
        <f>0+E97</f>
        <v>176000</v>
      </c>
    </row>
    <row r="98" spans="1:6" ht="15.95" customHeight="1" x14ac:dyDescent="0.2">
      <c r="A98" s="12" t="s">
        <v>91</v>
      </c>
      <c r="B98" s="12" t="s">
        <v>92</v>
      </c>
      <c r="C98" s="12" t="s">
        <v>100</v>
      </c>
      <c r="D98" s="37" t="s">
        <v>102</v>
      </c>
      <c r="E98" s="19">
        <f>200000*0.12</f>
        <v>24000</v>
      </c>
      <c r="F98" s="14">
        <f>0+E98</f>
        <v>24000</v>
      </c>
    </row>
    <row r="99" spans="1:6" ht="15.95" customHeight="1" x14ac:dyDescent="0.2">
      <c r="A99" s="4"/>
      <c r="B99" s="4"/>
      <c r="C99" s="4"/>
      <c r="D99" s="36" t="s">
        <v>5</v>
      </c>
      <c r="E99" s="22">
        <f>SUBTOTAL(9,E97:E98)</f>
        <v>200000</v>
      </c>
    </row>
    <row r="100" spans="1:6" ht="15.95" customHeight="1" x14ac:dyDescent="0.2">
      <c r="A100" s="33" t="s">
        <v>11</v>
      </c>
      <c r="D100" s="10"/>
      <c r="E100" s="22"/>
    </row>
    <row r="101" spans="1:6" ht="15.95" customHeight="1" x14ac:dyDescent="0.2">
      <c r="A101" s="12" t="s">
        <v>97</v>
      </c>
      <c r="B101" s="12" t="s">
        <v>101</v>
      </c>
      <c r="C101" s="12" t="s">
        <v>100</v>
      </c>
      <c r="D101" s="66" t="s">
        <v>99</v>
      </c>
      <c r="E101" s="19">
        <v>200000</v>
      </c>
      <c r="F101" s="14">
        <f>0+E101</f>
        <v>200000</v>
      </c>
    </row>
    <row r="102" spans="1:6" ht="15.95" customHeight="1" x14ac:dyDescent="0.2">
      <c r="A102" s="29"/>
      <c r="B102" s="29"/>
      <c r="C102" s="29"/>
      <c r="D102" s="36" t="s">
        <v>5</v>
      </c>
      <c r="E102" s="22">
        <f>SUBTOTAL(9,E101:E101)</f>
        <v>200000</v>
      </c>
    </row>
    <row r="103" spans="1:6" ht="15.95" customHeight="1" x14ac:dyDescent="0.2">
      <c r="A103" s="11" t="s">
        <v>104</v>
      </c>
      <c r="D103" s="16"/>
      <c r="E103" s="21"/>
    </row>
    <row r="104" spans="1:6" ht="8.25" customHeight="1" x14ac:dyDescent="0.2">
      <c r="A104" s="13"/>
      <c r="D104" s="16"/>
      <c r="E104" s="21"/>
    </row>
    <row r="105" spans="1:6" ht="15.95" customHeight="1" x14ac:dyDescent="0.2">
      <c r="A105" s="34" t="s">
        <v>7</v>
      </c>
      <c r="D105" s="16"/>
      <c r="E105" s="21"/>
    </row>
    <row r="106" spans="1:6" ht="15.95" customHeight="1" x14ac:dyDescent="0.2">
      <c r="A106" s="12" t="s">
        <v>126</v>
      </c>
      <c r="B106" s="12" t="s">
        <v>15</v>
      </c>
      <c r="C106" s="12" t="s">
        <v>105</v>
      </c>
      <c r="D106" s="37" t="s">
        <v>18</v>
      </c>
      <c r="E106" s="19">
        <v>150000</v>
      </c>
      <c r="F106" s="14">
        <f>0+E106</f>
        <v>150000</v>
      </c>
    </row>
    <row r="107" spans="1:6" ht="15.95" customHeight="1" x14ac:dyDescent="0.2">
      <c r="A107" s="4"/>
      <c r="B107" s="4"/>
      <c r="C107" s="4"/>
      <c r="D107" s="36" t="s">
        <v>5</v>
      </c>
      <c r="E107" s="22">
        <f>SUBTOTAL(9,E106:E106)</f>
        <v>150000</v>
      </c>
    </row>
    <row r="108" spans="1:6" ht="15.95" customHeight="1" x14ac:dyDescent="0.2">
      <c r="A108" s="33" t="s">
        <v>11</v>
      </c>
      <c r="D108" s="10"/>
      <c r="E108" s="22"/>
    </row>
    <row r="109" spans="1:6" ht="15.95" customHeight="1" x14ac:dyDescent="0.2">
      <c r="A109" s="12" t="s">
        <v>127</v>
      </c>
      <c r="B109" s="12" t="s">
        <v>95</v>
      </c>
      <c r="C109" s="12" t="s">
        <v>105</v>
      </c>
      <c r="D109" s="37" t="s">
        <v>96</v>
      </c>
      <c r="E109" s="19">
        <v>150000</v>
      </c>
      <c r="F109" s="14">
        <f>0+E109</f>
        <v>150000</v>
      </c>
    </row>
    <row r="110" spans="1:6" ht="15.95" customHeight="1" x14ac:dyDescent="0.2">
      <c r="A110" s="29"/>
      <c r="B110" s="29"/>
      <c r="C110" s="29"/>
      <c r="D110" s="36" t="s">
        <v>5</v>
      </c>
      <c r="E110" s="22">
        <f>SUBTOTAL(9,E109:E109)</f>
        <v>150000</v>
      </c>
    </row>
    <row r="111" spans="1:6" ht="20.25" customHeight="1" x14ac:dyDescent="0.2">
      <c r="A111" s="11" t="s">
        <v>108</v>
      </c>
      <c r="D111" s="16"/>
      <c r="E111" s="21"/>
    </row>
    <row r="112" spans="1:6" ht="9.75" customHeight="1" x14ac:dyDescent="0.2">
      <c r="A112" s="13"/>
      <c r="D112" s="16"/>
      <c r="E112" s="21"/>
    </row>
    <row r="113" spans="1:6" ht="15.95" customHeight="1" x14ac:dyDescent="0.2">
      <c r="A113" s="34" t="s">
        <v>7</v>
      </c>
      <c r="D113" s="16"/>
      <c r="E113" s="21"/>
    </row>
    <row r="114" spans="1:6" ht="15.95" customHeight="1" x14ac:dyDescent="0.2">
      <c r="A114" s="12" t="s">
        <v>23</v>
      </c>
      <c r="B114" s="12" t="s">
        <v>15</v>
      </c>
      <c r="C114" s="12" t="s">
        <v>107</v>
      </c>
      <c r="D114" s="4" t="s">
        <v>18</v>
      </c>
      <c r="E114" s="19">
        <v>310000</v>
      </c>
      <c r="F114" s="14">
        <f>0+E114</f>
        <v>310000</v>
      </c>
    </row>
    <row r="115" spans="1:6" ht="15.95" customHeight="1" x14ac:dyDescent="0.2">
      <c r="A115" s="4"/>
      <c r="B115" s="4"/>
      <c r="C115" s="4"/>
      <c r="D115" s="36" t="s">
        <v>5</v>
      </c>
      <c r="E115" s="22">
        <f>SUBTOTAL(9,E114)</f>
        <v>310000</v>
      </c>
    </row>
    <row r="116" spans="1:6" ht="15.95" customHeight="1" x14ac:dyDescent="0.2">
      <c r="A116" s="33" t="s">
        <v>11</v>
      </c>
      <c r="D116" s="10"/>
      <c r="E116" s="22"/>
    </row>
    <row r="117" spans="1:6" ht="15.95" customHeight="1" x14ac:dyDescent="0.2">
      <c r="A117" s="12" t="s">
        <v>22</v>
      </c>
      <c r="B117" s="64">
        <v>562000</v>
      </c>
      <c r="C117" s="58">
        <v>12823</v>
      </c>
      <c r="D117" s="63" t="s">
        <v>106</v>
      </c>
      <c r="E117" s="19">
        <v>310000</v>
      </c>
      <c r="F117" s="14">
        <f>0+E117</f>
        <v>310000</v>
      </c>
    </row>
    <row r="118" spans="1:6" ht="15.95" customHeight="1" x14ac:dyDescent="0.2">
      <c r="A118" s="29"/>
      <c r="B118" s="29"/>
      <c r="C118" s="29"/>
      <c r="D118" s="36" t="s">
        <v>5</v>
      </c>
      <c r="E118" s="22">
        <f>SUBTOTAL(9,E117:E117)</f>
        <v>310000</v>
      </c>
    </row>
    <row r="119" spans="1:6" ht="15.95" customHeight="1" x14ac:dyDescent="0.2">
      <c r="A119" s="29"/>
      <c r="B119" s="29"/>
      <c r="C119" s="29"/>
      <c r="D119" s="36"/>
      <c r="E119" s="22"/>
    </row>
    <row r="120" spans="1:6" ht="15.95" customHeight="1" x14ac:dyDescent="0.2">
      <c r="A120" s="11" t="s">
        <v>32</v>
      </c>
      <c r="D120" s="16"/>
      <c r="E120" s="21"/>
    </row>
    <row r="121" spans="1:6" ht="15.95" customHeight="1" x14ac:dyDescent="0.2">
      <c r="A121" s="13"/>
      <c r="D121" s="16"/>
      <c r="E121" s="21"/>
    </row>
    <row r="122" spans="1:6" ht="15.95" customHeight="1" x14ac:dyDescent="0.2">
      <c r="A122" s="34" t="s">
        <v>7</v>
      </c>
      <c r="D122" s="16"/>
      <c r="E122" s="21"/>
    </row>
    <row r="123" spans="1:6" ht="15.95" customHeight="1" x14ac:dyDescent="0.2">
      <c r="A123" s="61">
        <v>317810</v>
      </c>
      <c r="B123" s="61">
        <v>381000</v>
      </c>
      <c r="C123" s="61">
        <v>11020</v>
      </c>
      <c r="D123" s="4" t="s">
        <v>18</v>
      </c>
      <c r="E123" s="19">
        <v>30000</v>
      </c>
      <c r="F123" s="14">
        <f>114000+E123</f>
        <v>144000</v>
      </c>
    </row>
    <row r="124" spans="1:6" ht="15.95" customHeight="1" x14ac:dyDescent="0.2">
      <c r="A124" s="4"/>
      <c r="B124" s="4"/>
      <c r="C124" s="4"/>
      <c r="D124" s="36" t="s">
        <v>5</v>
      </c>
      <c r="E124" s="22">
        <f>SUBTOTAL(9,E123)</f>
        <v>30000</v>
      </c>
    </row>
    <row r="125" spans="1:6" ht="15.95" customHeight="1" x14ac:dyDescent="0.2">
      <c r="A125" s="33" t="s">
        <v>11</v>
      </c>
      <c r="D125" s="10"/>
      <c r="E125" s="22"/>
    </row>
    <row r="126" spans="1:6" ht="15.95" customHeight="1" x14ac:dyDescent="0.2">
      <c r="A126" s="61">
        <v>31772</v>
      </c>
      <c r="B126" s="58">
        <v>563000</v>
      </c>
      <c r="C126" s="58">
        <v>11020</v>
      </c>
      <c r="D126" s="59" t="s">
        <v>19</v>
      </c>
      <c r="E126" s="19">
        <v>30000</v>
      </c>
      <c r="F126" s="14">
        <f>114000+E126</f>
        <v>144000</v>
      </c>
    </row>
    <row r="127" spans="1:6" ht="15.95" customHeight="1" x14ac:dyDescent="0.2">
      <c r="A127" s="29"/>
      <c r="B127" s="29"/>
      <c r="C127" s="29"/>
      <c r="D127" s="36" t="s">
        <v>5</v>
      </c>
      <c r="E127" s="22">
        <f>SUBTOTAL(9,E126:E126)</f>
        <v>30000</v>
      </c>
    </row>
    <row r="128" spans="1:6" ht="15.95" customHeight="1" x14ac:dyDescent="0.2">
      <c r="A128" s="28"/>
      <c r="D128" s="16"/>
      <c r="E128" s="21"/>
    </row>
    <row r="129" spans="1:7" ht="15.95" customHeight="1" x14ac:dyDescent="0.2">
      <c r="A129" s="11" t="s">
        <v>128</v>
      </c>
      <c r="D129" s="16"/>
      <c r="E129" s="21"/>
      <c r="G129" s="60"/>
    </row>
    <row r="130" spans="1:7" ht="15.95" customHeight="1" x14ac:dyDescent="0.2">
      <c r="A130" s="11" t="s">
        <v>129</v>
      </c>
      <c r="D130" s="16"/>
      <c r="E130" s="21"/>
    </row>
    <row r="131" spans="1:7" ht="15.95" customHeight="1" x14ac:dyDescent="0.2">
      <c r="A131" s="11"/>
      <c r="D131" s="16"/>
      <c r="E131" s="21"/>
    </row>
    <row r="132" spans="1:7" ht="15.95" customHeight="1" x14ac:dyDescent="0.2">
      <c r="A132" s="34" t="s">
        <v>7</v>
      </c>
      <c r="D132" s="16"/>
      <c r="E132" s="21"/>
    </row>
    <row r="133" spans="1:7" ht="15.95" customHeight="1" x14ac:dyDescent="0.2">
      <c r="A133" s="12" t="s">
        <v>23</v>
      </c>
      <c r="B133" s="12" t="s">
        <v>15</v>
      </c>
      <c r="C133" s="12" t="s">
        <v>21</v>
      </c>
      <c r="D133" s="37" t="s">
        <v>18</v>
      </c>
      <c r="E133" s="19">
        <v>50000</v>
      </c>
      <c r="F133" s="14">
        <f>77611+E133</f>
        <v>127611</v>
      </c>
      <c r="G133" s="47"/>
    </row>
    <row r="134" spans="1:7" ht="15.95" customHeight="1" x14ac:dyDescent="0.2">
      <c r="A134" s="4"/>
      <c r="B134" s="4"/>
      <c r="C134" s="4"/>
      <c r="D134" s="36" t="s">
        <v>5</v>
      </c>
      <c r="E134" s="22">
        <f>SUBTOTAL(9,E133)</f>
        <v>50000</v>
      </c>
    </row>
    <row r="135" spans="1:7" ht="15.95" customHeight="1" x14ac:dyDescent="0.2">
      <c r="A135" s="33" t="s">
        <v>11</v>
      </c>
      <c r="D135" s="10"/>
      <c r="E135" s="22"/>
    </row>
    <row r="136" spans="1:7" ht="15.95" customHeight="1" x14ac:dyDescent="0.2">
      <c r="A136" s="12" t="s">
        <v>22</v>
      </c>
      <c r="B136" s="12" t="s">
        <v>14</v>
      </c>
      <c r="C136" s="12" t="s">
        <v>21</v>
      </c>
      <c r="D136" s="37" t="s">
        <v>16</v>
      </c>
      <c r="E136" s="19">
        <v>50000</v>
      </c>
      <c r="F136" s="14">
        <f>77611+E136</f>
        <v>127611</v>
      </c>
      <c r="G136" s="47"/>
    </row>
    <row r="137" spans="1:7" ht="15.95" customHeight="1" x14ac:dyDescent="0.2">
      <c r="A137" s="29"/>
      <c r="B137" s="29"/>
      <c r="C137" s="29"/>
      <c r="D137" s="36" t="s">
        <v>5</v>
      </c>
      <c r="E137" s="22">
        <f>SUBTOTAL(9,E136:E136)</f>
        <v>50000</v>
      </c>
    </row>
    <row r="138" spans="1:7" ht="15.95" customHeight="1" x14ac:dyDescent="0.2">
      <c r="A138" s="31" t="s">
        <v>10</v>
      </c>
      <c r="B138" s="31"/>
      <c r="C138" s="31"/>
      <c r="D138" s="31"/>
      <c r="E138" s="6" t="s">
        <v>0</v>
      </c>
      <c r="F138" s="6" t="s">
        <v>1</v>
      </c>
    </row>
    <row r="139" spans="1:7" ht="15.95" customHeight="1" x14ac:dyDescent="0.2">
      <c r="A139" s="32" t="s">
        <v>140</v>
      </c>
      <c r="B139" s="32"/>
      <c r="C139" s="32"/>
      <c r="D139" s="32"/>
      <c r="E139" s="8" t="s">
        <v>2</v>
      </c>
      <c r="F139" s="8" t="s">
        <v>3</v>
      </c>
    </row>
    <row r="140" spans="1:7" ht="15.95" customHeight="1" x14ac:dyDescent="0.2">
      <c r="A140" s="18"/>
      <c r="B140" s="18"/>
      <c r="C140" s="18"/>
      <c r="D140" s="18"/>
      <c r="E140" s="9"/>
      <c r="F140" s="9"/>
    </row>
    <row r="141" spans="1:7" ht="15.95" customHeight="1" x14ac:dyDescent="0.2">
      <c r="A141" s="11" t="s">
        <v>110</v>
      </c>
      <c r="D141" s="16"/>
      <c r="E141" s="21"/>
    </row>
    <row r="142" spans="1:7" ht="15.95" customHeight="1" x14ac:dyDescent="0.2">
      <c r="A142" s="13"/>
      <c r="D142" s="16"/>
      <c r="E142" s="21"/>
    </row>
    <row r="143" spans="1:7" ht="15.95" customHeight="1" x14ac:dyDescent="0.2">
      <c r="A143" s="34" t="s">
        <v>7</v>
      </c>
      <c r="D143" s="16"/>
      <c r="E143" s="21"/>
    </row>
    <row r="144" spans="1:7" ht="15.95" customHeight="1" x14ac:dyDescent="0.2">
      <c r="A144" s="12" t="s">
        <v>23</v>
      </c>
      <c r="B144" s="12" t="s">
        <v>15</v>
      </c>
      <c r="C144" s="12" t="s">
        <v>109</v>
      </c>
      <c r="D144" s="37" t="s">
        <v>18</v>
      </c>
      <c r="E144" s="19">
        <v>55000</v>
      </c>
      <c r="F144" s="14">
        <f>40000+E144</f>
        <v>95000</v>
      </c>
    </row>
    <row r="145" spans="1:7" ht="15.95" customHeight="1" x14ac:dyDescent="0.2">
      <c r="A145" s="4"/>
      <c r="B145" s="4"/>
      <c r="C145" s="4"/>
      <c r="D145" s="36" t="s">
        <v>5</v>
      </c>
      <c r="E145" s="22">
        <f>SUBTOTAL(9,E144)</f>
        <v>55000</v>
      </c>
    </row>
    <row r="146" spans="1:7" ht="15.95" customHeight="1" x14ac:dyDescent="0.2">
      <c r="A146" s="33" t="s">
        <v>11</v>
      </c>
      <c r="D146" s="10"/>
      <c r="E146" s="22"/>
    </row>
    <row r="147" spans="1:7" ht="15.95" customHeight="1" x14ac:dyDescent="0.2">
      <c r="A147" s="12" t="s">
        <v>22</v>
      </c>
      <c r="B147" s="12" t="s">
        <v>95</v>
      </c>
      <c r="C147" s="12" t="s">
        <v>109</v>
      </c>
      <c r="D147" s="37" t="s">
        <v>96</v>
      </c>
      <c r="E147" s="19">
        <v>55000</v>
      </c>
      <c r="F147" s="14">
        <f>40000+E147</f>
        <v>95000</v>
      </c>
    </row>
    <row r="148" spans="1:7" ht="15.95" customHeight="1" x14ac:dyDescent="0.2">
      <c r="A148" s="29"/>
      <c r="B148" s="29"/>
      <c r="C148" s="29"/>
      <c r="D148" s="36" t="s">
        <v>5</v>
      </c>
      <c r="E148" s="22">
        <f>SUBTOTAL(9,E147:E147)</f>
        <v>55000</v>
      </c>
    </row>
    <row r="149" spans="1:7" ht="15.95" customHeight="1" x14ac:dyDescent="0.2">
      <c r="A149" s="29"/>
      <c r="B149" s="29"/>
      <c r="C149" s="29"/>
      <c r="D149" s="36"/>
      <c r="E149" s="22"/>
    </row>
    <row r="150" spans="1:7" ht="15.95" customHeight="1" x14ac:dyDescent="0.2">
      <c r="A150" s="11" t="s">
        <v>123</v>
      </c>
      <c r="D150" s="16"/>
      <c r="E150" s="21"/>
    </row>
    <row r="151" spans="1:7" ht="15.95" customHeight="1" x14ac:dyDescent="0.2">
      <c r="A151" s="13"/>
      <c r="D151" s="16"/>
      <c r="E151" s="21"/>
    </row>
    <row r="152" spans="1:7" ht="15.95" customHeight="1" x14ac:dyDescent="0.2">
      <c r="A152" s="34" t="s">
        <v>7</v>
      </c>
      <c r="D152" s="16"/>
      <c r="E152" s="21"/>
    </row>
    <row r="153" spans="1:7" ht="15.95" customHeight="1" x14ac:dyDescent="0.2">
      <c r="A153" s="12" t="s">
        <v>91</v>
      </c>
      <c r="B153" s="12" t="s">
        <v>15</v>
      </c>
      <c r="C153" s="12" t="s">
        <v>120</v>
      </c>
      <c r="D153" s="37" t="s">
        <v>18</v>
      </c>
      <c r="E153" s="19">
        <v>75000</v>
      </c>
      <c r="F153" s="14">
        <f>E153</f>
        <v>75000</v>
      </c>
    </row>
    <row r="154" spans="1:7" ht="15.95" customHeight="1" x14ac:dyDescent="0.2">
      <c r="A154" s="4"/>
      <c r="B154" s="4"/>
      <c r="C154" s="4"/>
      <c r="D154" s="36" t="s">
        <v>5</v>
      </c>
      <c r="E154" s="22">
        <f>SUBTOTAL(9,E153)</f>
        <v>75000</v>
      </c>
    </row>
    <row r="155" spans="1:7" ht="15.95" customHeight="1" x14ac:dyDescent="0.2">
      <c r="A155" s="33" t="s">
        <v>11</v>
      </c>
      <c r="D155" s="10"/>
      <c r="E155" s="22"/>
    </row>
    <row r="156" spans="1:7" ht="15.95" customHeight="1" x14ac:dyDescent="0.2">
      <c r="A156" s="12" t="s">
        <v>97</v>
      </c>
      <c r="B156" s="12" t="s">
        <v>121</v>
      </c>
      <c r="C156" s="12" t="s">
        <v>120</v>
      </c>
      <c r="D156" s="37" t="s">
        <v>122</v>
      </c>
      <c r="E156" s="19">
        <v>75000</v>
      </c>
      <c r="F156" s="14">
        <f>E156</f>
        <v>75000</v>
      </c>
    </row>
    <row r="157" spans="1:7" ht="15.95" customHeight="1" x14ac:dyDescent="0.2">
      <c r="A157" s="29"/>
      <c r="B157" s="29"/>
      <c r="C157" s="29"/>
      <c r="D157" s="36" t="s">
        <v>5</v>
      </c>
      <c r="E157" s="22">
        <f>SUBTOTAL(9,E156:E156)</f>
        <v>75000</v>
      </c>
    </row>
    <row r="158" spans="1:7" ht="15.95" customHeight="1" x14ac:dyDescent="0.2">
      <c r="A158" s="11" t="s">
        <v>28</v>
      </c>
      <c r="D158" s="16"/>
      <c r="E158" s="21"/>
      <c r="G158" s="60"/>
    </row>
    <row r="159" spans="1:7" ht="15.95" customHeight="1" x14ac:dyDescent="0.2">
      <c r="A159" s="13"/>
      <c r="D159" s="16"/>
      <c r="E159" s="21"/>
    </row>
    <row r="160" spans="1:7" ht="15.95" customHeight="1" x14ac:dyDescent="0.2">
      <c r="A160" s="34" t="s">
        <v>7</v>
      </c>
      <c r="D160" s="16"/>
      <c r="E160" s="21"/>
    </row>
    <row r="161" spans="1:6" ht="15.95" customHeight="1" x14ac:dyDescent="0.2">
      <c r="A161" s="61">
        <v>317810</v>
      </c>
      <c r="B161" s="61">
        <v>381000</v>
      </c>
      <c r="C161" s="61">
        <v>18223</v>
      </c>
      <c r="D161" s="4" t="s">
        <v>18</v>
      </c>
      <c r="E161" s="19">
        <v>40000</v>
      </c>
      <c r="F161" s="14">
        <f>E161</f>
        <v>40000</v>
      </c>
    </row>
    <row r="162" spans="1:6" ht="15.95" customHeight="1" x14ac:dyDescent="0.2">
      <c r="A162" s="4"/>
      <c r="B162" s="4"/>
      <c r="C162" s="4"/>
      <c r="D162" s="36" t="s">
        <v>5</v>
      </c>
      <c r="E162" s="22">
        <f>SUBTOTAL(9,E161)</f>
        <v>40000</v>
      </c>
    </row>
    <row r="163" spans="1:6" ht="15.95" customHeight="1" x14ac:dyDescent="0.2">
      <c r="A163" s="33" t="s">
        <v>11</v>
      </c>
      <c r="D163" s="10"/>
      <c r="E163" s="22"/>
    </row>
    <row r="164" spans="1:6" ht="15.95" customHeight="1" x14ac:dyDescent="0.2">
      <c r="A164" s="61">
        <v>31222</v>
      </c>
      <c r="B164" s="58">
        <v>546030</v>
      </c>
      <c r="C164" s="58">
        <v>18223</v>
      </c>
      <c r="D164" s="59" t="s">
        <v>29</v>
      </c>
      <c r="E164" s="19">
        <v>40000</v>
      </c>
      <c r="F164" s="14">
        <f>E164</f>
        <v>40000</v>
      </c>
    </row>
    <row r="165" spans="1:6" ht="15.95" customHeight="1" x14ac:dyDescent="0.2">
      <c r="A165" s="29"/>
      <c r="B165" s="29"/>
      <c r="C165" s="29"/>
      <c r="D165" s="36" t="s">
        <v>5</v>
      </c>
      <c r="E165" s="22">
        <f>SUBTOTAL(9,E164:E164)</f>
        <v>40000</v>
      </c>
    </row>
    <row r="166" spans="1:6" ht="15.95" customHeight="1" x14ac:dyDescent="0.2">
      <c r="A166" s="11" t="s">
        <v>118</v>
      </c>
      <c r="D166" s="16"/>
      <c r="E166" s="21"/>
    </row>
    <row r="167" spans="1:6" ht="15.95" customHeight="1" x14ac:dyDescent="0.2">
      <c r="A167" s="13"/>
      <c r="D167" s="16"/>
      <c r="E167" s="21"/>
    </row>
    <row r="168" spans="1:6" ht="15.95" customHeight="1" x14ac:dyDescent="0.2">
      <c r="A168" s="34" t="s">
        <v>7</v>
      </c>
      <c r="D168" s="16"/>
      <c r="E168" s="21"/>
    </row>
    <row r="169" spans="1:6" ht="15.95" customHeight="1" x14ac:dyDescent="0.2">
      <c r="A169" s="12" t="s">
        <v>23</v>
      </c>
      <c r="B169" s="12" t="s">
        <v>15</v>
      </c>
      <c r="C169" s="12" t="s">
        <v>31</v>
      </c>
      <c r="D169" s="4" t="s">
        <v>18</v>
      </c>
      <c r="E169" s="19">
        <v>100000</v>
      </c>
      <c r="F169" s="14">
        <f>E169</f>
        <v>100000</v>
      </c>
    </row>
    <row r="170" spans="1:6" ht="15.95" customHeight="1" x14ac:dyDescent="0.2">
      <c r="A170" s="4"/>
      <c r="B170" s="4"/>
      <c r="C170" s="4"/>
      <c r="D170" s="36" t="s">
        <v>5</v>
      </c>
      <c r="E170" s="22">
        <f>SUBTOTAL(9,E169)</f>
        <v>100000</v>
      </c>
    </row>
    <row r="171" spans="1:6" ht="15.95" customHeight="1" x14ac:dyDescent="0.2">
      <c r="A171" s="33" t="s">
        <v>11</v>
      </c>
      <c r="D171" s="10"/>
      <c r="E171" s="22"/>
    </row>
    <row r="172" spans="1:6" ht="15.95" customHeight="1" x14ac:dyDescent="0.2">
      <c r="A172" s="12" t="s">
        <v>30</v>
      </c>
      <c r="B172" s="58">
        <v>563000</v>
      </c>
      <c r="C172" s="58">
        <v>12423</v>
      </c>
      <c r="D172" s="59" t="s">
        <v>19</v>
      </c>
      <c r="E172" s="19">
        <v>100000</v>
      </c>
      <c r="F172" s="14">
        <f>E172</f>
        <v>100000</v>
      </c>
    </row>
    <row r="173" spans="1:6" ht="15.95" customHeight="1" x14ac:dyDescent="0.2">
      <c r="A173" s="29"/>
      <c r="B173" s="29"/>
      <c r="C173" s="29"/>
      <c r="D173" s="36" t="s">
        <v>5</v>
      </c>
      <c r="E173" s="22">
        <f>SUBTOTAL(9,E172:E172)</f>
        <v>100000</v>
      </c>
    </row>
    <row r="174" spans="1:6" ht="15.95" customHeight="1" x14ac:dyDescent="0.2">
      <c r="A174" s="11" t="s">
        <v>113</v>
      </c>
      <c r="D174" s="16"/>
      <c r="E174" s="21"/>
    </row>
    <row r="175" spans="1:6" ht="15.95" customHeight="1" x14ac:dyDescent="0.2">
      <c r="A175" s="13"/>
      <c r="D175" s="16"/>
      <c r="E175" s="21"/>
    </row>
    <row r="176" spans="1:6" ht="15.95" customHeight="1" x14ac:dyDescent="0.2">
      <c r="A176" s="34" t="s">
        <v>7</v>
      </c>
      <c r="D176" s="16"/>
      <c r="E176" s="21"/>
    </row>
    <row r="177" spans="1:7" ht="15.95" customHeight="1" x14ac:dyDescent="0.2">
      <c r="A177" s="12" t="s">
        <v>89</v>
      </c>
      <c r="B177" s="12" t="s">
        <v>15</v>
      </c>
      <c r="C177" s="12" t="s">
        <v>111</v>
      </c>
      <c r="D177" s="37" t="s">
        <v>18</v>
      </c>
      <c r="E177" s="19">
        <v>3500000</v>
      </c>
      <c r="F177" s="14">
        <f>3344883.91+E177</f>
        <v>6844883.9100000001</v>
      </c>
      <c r="G177" s="47"/>
    </row>
    <row r="178" spans="1:7" ht="15.95" customHeight="1" x14ac:dyDescent="0.2">
      <c r="A178" s="4"/>
      <c r="B178" s="4"/>
      <c r="C178" s="4"/>
      <c r="D178" s="36" t="s">
        <v>5</v>
      </c>
      <c r="E178" s="22">
        <f>SUBTOTAL(9,E177)</f>
        <v>3500000</v>
      </c>
    </row>
    <row r="179" spans="1:7" ht="15.95" customHeight="1" x14ac:dyDescent="0.2">
      <c r="A179" s="33" t="s">
        <v>11</v>
      </c>
      <c r="D179" s="10"/>
      <c r="E179" s="22"/>
    </row>
    <row r="180" spans="1:7" ht="15.95" customHeight="1" x14ac:dyDescent="0.2">
      <c r="A180" s="12" t="s">
        <v>94</v>
      </c>
      <c r="B180" s="12" t="s">
        <v>112</v>
      </c>
      <c r="C180" s="12" t="s">
        <v>111</v>
      </c>
      <c r="D180" s="37" t="s">
        <v>106</v>
      </c>
      <c r="E180" s="19">
        <v>3500000</v>
      </c>
      <c r="F180" s="14">
        <f>32372896+E180</f>
        <v>35872896</v>
      </c>
      <c r="G180" s="47"/>
    </row>
    <row r="181" spans="1:7" ht="15.95" customHeight="1" x14ac:dyDescent="0.2">
      <c r="A181" s="29"/>
      <c r="B181" s="29"/>
      <c r="C181" s="29"/>
      <c r="D181" s="36" t="s">
        <v>5</v>
      </c>
      <c r="E181" s="22">
        <f>SUBTOTAL(9,E180:E180)</f>
        <v>3500000</v>
      </c>
    </row>
    <row r="182" spans="1:7" ht="15.95" customHeight="1" x14ac:dyDescent="0.2">
      <c r="A182" s="29"/>
      <c r="B182" s="29"/>
      <c r="C182" s="29"/>
      <c r="D182" s="36"/>
      <c r="E182" s="22"/>
    </row>
    <row r="183" spans="1:7" ht="15.95" customHeight="1" x14ac:dyDescent="0.2">
      <c r="A183" s="31" t="s">
        <v>10</v>
      </c>
      <c r="B183" s="31"/>
      <c r="C183" s="31"/>
      <c r="D183" s="31"/>
      <c r="E183" s="6" t="s">
        <v>0</v>
      </c>
      <c r="F183" s="6" t="s">
        <v>1</v>
      </c>
    </row>
    <row r="184" spans="1:7" ht="15.95" customHeight="1" x14ac:dyDescent="0.2">
      <c r="A184" s="32" t="s">
        <v>140</v>
      </c>
      <c r="B184" s="32"/>
      <c r="C184" s="32"/>
      <c r="D184" s="32"/>
      <c r="E184" s="8" t="s">
        <v>2</v>
      </c>
      <c r="F184" s="8" t="s">
        <v>3</v>
      </c>
    </row>
    <row r="185" spans="1:7" ht="15.95" customHeight="1" x14ac:dyDescent="0.2">
      <c r="A185" s="18"/>
      <c r="B185" s="18"/>
      <c r="C185" s="18"/>
      <c r="D185" s="18"/>
      <c r="E185" s="9"/>
      <c r="F185" s="9"/>
    </row>
    <row r="186" spans="1:7" ht="15.95" customHeight="1" x14ac:dyDescent="0.2">
      <c r="A186" s="11" t="s">
        <v>74</v>
      </c>
      <c r="D186" s="16"/>
      <c r="E186" s="21"/>
    </row>
    <row r="187" spans="1:7" ht="15.95" customHeight="1" x14ac:dyDescent="0.2">
      <c r="A187" s="13"/>
      <c r="D187" s="16"/>
      <c r="E187" s="21"/>
    </row>
    <row r="188" spans="1:7" ht="15.95" customHeight="1" x14ac:dyDescent="0.2">
      <c r="A188" s="34" t="s">
        <v>7</v>
      </c>
      <c r="D188" s="16"/>
      <c r="E188" s="21"/>
    </row>
    <row r="189" spans="1:7" ht="15.95" customHeight="1" x14ac:dyDescent="0.2">
      <c r="A189" s="12" t="s">
        <v>75</v>
      </c>
      <c r="B189" s="12" t="s">
        <v>15</v>
      </c>
      <c r="C189" s="12" t="s">
        <v>76</v>
      </c>
      <c r="D189" s="4" t="s">
        <v>18</v>
      </c>
      <c r="E189" s="19">
        <v>140000</v>
      </c>
      <c r="F189" s="14">
        <f>145500+E189</f>
        <v>285500</v>
      </c>
    </row>
    <row r="190" spans="1:7" ht="15.95" customHeight="1" x14ac:dyDescent="0.2">
      <c r="A190" s="4"/>
      <c r="B190" s="4"/>
      <c r="C190" s="4"/>
      <c r="D190" s="36" t="s">
        <v>5</v>
      </c>
      <c r="E190" s="22">
        <f>SUBTOTAL(9,E189)</f>
        <v>140000</v>
      </c>
    </row>
    <row r="191" spans="1:7" ht="15.95" customHeight="1" x14ac:dyDescent="0.2">
      <c r="A191" s="33" t="s">
        <v>11</v>
      </c>
      <c r="D191" s="10"/>
      <c r="E191" s="22"/>
    </row>
    <row r="192" spans="1:7" ht="15.95" customHeight="1" x14ac:dyDescent="0.2">
      <c r="A192" s="12" t="s">
        <v>77</v>
      </c>
      <c r="B192" s="58">
        <v>564000</v>
      </c>
      <c r="C192" s="58">
        <v>11319</v>
      </c>
      <c r="D192" s="59" t="s">
        <v>16</v>
      </c>
      <c r="E192" s="19">
        <v>140000</v>
      </c>
      <c r="F192" s="14">
        <f>400500+E192</f>
        <v>540500</v>
      </c>
    </row>
    <row r="193" spans="1:7" ht="15.95" customHeight="1" x14ac:dyDescent="0.2">
      <c r="B193" s="58"/>
      <c r="C193" s="58"/>
      <c r="D193" s="62" t="s">
        <v>5</v>
      </c>
      <c r="E193" s="22">
        <f>SUBTOTAL(9,E192:E192)</f>
        <v>140000</v>
      </c>
    </row>
    <row r="194" spans="1:7" ht="15.95" customHeight="1" x14ac:dyDescent="0.2">
      <c r="A194" s="11" t="s">
        <v>133</v>
      </c>
      <c r="D194" s="16"/>
      <c r="E194" s="21"/>
    </row>
    <row r="195" spans="1:7" ht="15.95" customHeight="1" x14ac:dyDescent="0.2">
      <c r="A195" s="13"/>
      <c r="D195" s="16"/>
      <c r="E195" s="21"/>
    </row>
    <row r="196" spans="1:7" ht="15.95" customHeight="1" x14ac:dyDescent="0.2">
      <c r="A196" s="12" t="s">
        <v>91</v>
      </c>
      <c r="B196" s="12" t="s">
        <v>15</v>
      </c>
      <c r="C196" s="12" t="s">
        <v>134</v>
      </c>
      <c r="D196" s="37" t="s">
        <v>18</v>
      </c>
      <c r="E196" s="19">
        <v>111000</v>
      </c>
      <c r="F196" s="14">
        <f>E196</f>
        <v>111000</v>
      </c>
      <c r="G196" s="47"/>
    </row>
    <row r="197" spans="1:7" ht="15.95" customHeight="1" x14ac:dyDescent="0.2">
      <c r="A197" s="4"/>
      <c r="B197" s="4"/>
      <c r="C197" s="4"/>
      <c r="D197" s="36" t="s">
        <v>5</v>
      </c>
      <c r="E197" s="22">
        <f>SUBTOTAL(9,E196)</f>
        <v>111000</v>
      </c>
    </row>
    <row r="198" spans="1:7" ht="15.95" customHeight="1" x14ac:dyDescent="0.2">
      <c r="A198" s="33" t="s">
        <v>11</v>
      </c>
      <c r="D198" s="10"/>
      <c r="E198" s="22"/>
    </row>
    <row r="199" spans="1:7" ht="15.95" customHeight="1" x14ac:dyDescent="0.2">
      <c r="A199" s="12" t="s">
        <v>97</v>
      </c>
      <c r="B199" s="12" t="s">
        <v>135</v>
      </c>
      <c r="C199" s="12" t="s">
        <v>134</v>
      </c>
      <c r="D199" s="37" t="s">
        <v>136</v>
      </c>
      <c r="E199" s="19">
        <v>111000</v>
      </c>
      <c r="F199" s="14">
        <f>E199</f>
        <v>111000</v>
      </c>
      <c r="G199" s="47"/>
    </row>
    <row r="200" spans="1:7" ht="15.95" customHeight="1" x14ac:dyDescent="0.2">
      <c r="A200" s="29"/>
      <c r="B200" s="29"/>
      <c r="C200" s="29"/>
      <c r="D200" s="36" t="s">
        <v>5</v>
      </c>
      <c r="E200" s="22">
        <f>SUBTOTAL(9,E199:E199)</f>
        <v>111000</v>
      </c>
    </row>
    <row r="201" spans="1:7" ht="15.95" customHeight="1" x14ac:dyDescent="0.2">
      <c r="A201" s="11" t="s">
        <v>119</v>
      </c>
      <c r="D201" s="16"/>
      <c r="E201" s="21"/>
    </row>
    <row r="202" spans="1:7" ht="15.95" customHeight="1" x14ac:dyDescent="0.2">
      <c r="A202" s="13"/>
      <c r="D202" s="16"/>
      <c r="E202" s="21"/>
    </row>
    <row r="203" spans="1:7" ht="15.95" customHeight="1" x14ac:dyDescent="0.2">
      <c r="A203" s="34" t="s">
        <v>7</v>
      </c>
      <c r="D203" s="16"/>
      <c r="E203" s="21"/>
    </row>
    <row r="204" spans="1:7" ht="15.95" customHeight="1" x14ac:dyDescent="0.2">
      <c r="A204" s="12" t="s">
        <v>131</v>
      </c>
      <c r="B204" s="12" t="s">
        <v>15</v>
      </c>
      <c r="C204" s="12" t="s">
        <v>116</v>
      </c>
      <c r="D204" s="4" t="s">
        <v>18</v>
      </c>
      <c r="E204" s="19">
        <v>250000</v>
      </c>
      <c r="F204" s="14">
        <f>0+E204</f>
        <v>250000</v>
      </c>
    </row>
    <row r="205" spans="1:7" ht="15.95" customHeight="1" x14ac:dyDescent="0.2">
      <c r="A205" s="4"/>
      <c r="B205" s="4"/>
      <c r="C205" s="4"/>
      <c r="D205" s="36" t="s">
        <v>5</v>
      </c>
      <c r="E205" s="22">
        <f>SUBTOTAL(9,E204)</f>
        <v>250000</v>
      </c>
    </row>
    <row r="206" spans="1:7" ht="15.95" customHeight="1" x14ac:dyDescent="0.2">
      <c r="A206" s="33" t="s">
        <v>11</v>
      </c>
      <c r="D206" s="10"/>
      <c r="E206" s="22"/>
    </row>
    <row r="207" spans="1:7" ht="15.95" customHeight="1" x14ac:dyDescent="0.2">
      <c r="A207" s="12" t="s">
        <v>115</v>
      </c>
      <c r="B207" s="64">
        <v>565070</v>
      </c>
      <c r="C207" s="58">
        <v>14217</v>
      </c>
      <c r="D207" s="63" t="s">
        <v>114</v>
      </c>
      <c r="E207" s="19">
        <v>250000</v>
      </c>
      <c r="F207" s="14">
        <f>0+E207</f>
        <v>250000</v>
      </c>
    </row>
    <row r="208" spans="1:7" ht="15.95" customHeight="1" x14ac:dyDescent="0.2">
      <c r="A208" s="29"/>
      <c r="B208" s="29"/>
      <c r="C208" s="29"/>
      <c r="D208" s="36" t="s">
        <v>5</v>
      </c>
      <c r="E208" s="22">
        <f>SUBTOTAL(9,E207:E207)</f>
        <v>250000</v>
      </c>
    </row>
    <row r="209" spans="1:6" ht="15.95" customHeight="1" x14ac:dyDescent="0.2">
      <c r="A209" s="11" t="s">
        <v>130</v>
      </c>
      <c r="D209" s="16"/>
      <c r="E209" s="21"/>
    </row>
    <row r="210" spans="1:6" ht="15.95" customHeight="1" x14ac:dyDescent="0.2">
      <c r="A210" s="13"/>
      <c r="D210" s="16"/>
      <c r="E210" s="21"/>
    </row>
    <row r="211" spans="1:6" ht="15.95" customHeight="1" x14ac:dyDescent="0.2">
      <c r="A211" s="34" t="s">
        <v>7</v>
      </c>
      <c r="D211" s="16"/>
      <c r="E211" s="21"/>
    </row>
    <row r="212" spans="1:6" ht="15.95" customHeight="1" x14ac:dyDescent="0.2">
      <c r="A212" s="12" t="s">
        <v>131</v>
      </c>
      <c r="B212" s="12" t="s">
        <v>15</v>
      </c>
      <c r="C212" s="12" t="s">
        <v>117</v>
      </c>
      <c r="D212" s="4" t="s">
        <v>18</v>
      </c>
      <c r="E212" s="19">
        <v>250000</v>
      </c>
      <c r="F212" s="14">
        <f>750000+E212</f>
        <v>1000000</v>
      </c>
    </row>
    <row r="213" spans="1:6" ht="15.95" customHeight="1" x14ac:dyDescent="0.2">
      <c r="A213" s="4"/>
      <c r="B213" s="4"/>
      <c r="C213" s="4"/>
      <c r="D213" s="36" t="s">
        <v>5</v>
      </c>
      <c r="E213" s="22">
        <f>SUBTOTAL(9,E212)</f>
        <v>250000</v>
      </c>
    </row>
    <row r="214" spans="1:6" ht="15.95" customHeight="1" x14ac:dyDescent="0.2">
      <c r="A214" s="33" t="s">
        <v>11</v>
      </c>
      <c r="D214" s="10"/>
      <c r="E214" s="22"/>
    </row>
    <row r="215" spans="1:6" ht="15.95" customHeight="1" x14ac:dyDescent="0.2">
      <c r="A215" s="12" t="s">
        <v>115</v>
      </c>
      <c r="B215" s="64">
        <v>565050</v>
      </c>
      <c r="C215" s="58">
        <v>14820</v>
      </c>
      <c r="D215" s="63" t="s">
        <v>132</v>
      </c>
      <c r="E215" s="19">
        <v>250000</v>
      </c>
      <c r="F215" s="14">
        <f>750000+E215</f>
        <v>1000000</v>
      </c>
    </row>
    <row r="216" spans="1:6" ht="15.95" customHeight="1" x14ac:dyDescent="0.2">
      <c r="A216" s="29"/>
      <c r="B216" s="29"/>
      <c r="C216" s="29"/>
      <c r="D216" s="36" t="s">
        <v>5</v>
      </c>
      <c r="E216" s="22">
        <f>SUBTOTAL(9,E215:E215)</f>
        <v>250000</v>
      </c>
    </row>
    <row r="217" spans="1:6" ht="15.95" customHeight="1" x14ac:dyDescent="0.2">
      <c r="A217" s="11" t="s">
        <v>60</v>
      </c>
      <c r="D217" s="16"/>
      <c r="E217" s="21"/>
    </row>
    <row r="218" spans="1:6" ht="15.95" customHeight="1" x14ac:dyDescent="0.2">
      <c r="A218" s="13"/>
      <c r="D218" s="16"/>
      <c r="E218" s="21"/>
    </row>
    <row r="219" spans="1:6" ht="15.95" customHeight="1" x14ac:dyDescent="0.2">
      <c r="A219" s="34" t="s">
        <v>7</v>
      </c>
      <c r="D219" s="16"/>
      <c r="E219" s="21"/>
    </row>
    <row r="220" spans="1:6" ht="15.95" customHeight="1" x14ac:dyDescent="0.2">
      <c r="A220" s="12" t="s">
        <v>61</v>
      </c>
      <c r="B220" s="12" t="s">
        <v>62</v>
      </c>
      <c r="C220" s="12" t="s">
        <v>63</v>
      </c>
      <c r="D220" s="4" t="s">
        <v>64</v>
      </c>
      <c r="E220" s="19">
        <v>6000</v>
      </c>
      <c r="F220" s="14">
        <v>16000</v>
      </c>
    </row>
    <row r="221" spans="1:6" ht="15.95" customHeight="1" x14ac:dyDescent="0.2">
      <c r="A221" s="4"/>
      <c r="B221" s="4"/>
      <c r="C221" s="4"/>
      <c r="D221" s="36" t="s">
        <v>5</v>
      </c>
      <c r="E221" s="22">
        <f>SUBTOTAL(9,E220)</f>
        <v>6000</v>
      </c>
    </row>
    <row r="222" spans="1:6" ht="15.95" customHeight="1" x14ac:dyDescent="0.2">
      <c r="A222" s="33" t="s">
        <v>11</v>
      </c>
      <c r="D222" s="10"/>
      <c r="E222" s="22"/>
    </row>
    <row r="223" spans="1:6" ht="15.95" customHeight="1" x14ac:dyDescent="0.2">
      <c r="A223" s="12" t="s">
        <v>22</v>
      </c>
      <c r="B223" s="58">
        <v>563000</v>
      </c>
      <c r="C223" s="58">
        <v>10923</v>
      </c>
      <c r="D223" s="59" t="s">
        <v>19</v>
      </c>
      <c r="E223" s="19">
        <v>6000</v>
      </c>
      <c r="F223" s="14">
        <v>46500</v>
      </c>
    </row>
    <row r="224" spans="1:6" ht="15.95" customHeight="1" x14ac:dyDescent="0.2">
      <c r="A224" s="29"/>
      <c r="B224" s="29"/>
      <c r="C224" s="29"/>
      <c r="D224" s="36" t="s">
        <v>5</v>
      </c>
      <c r="E224" s="22">
        <f>SUBTOTAL(9,E223:E223)</f>
        <v>6000</v>
      </c>
    </row>
    <row r="225" spans="1:6" ht="15.95" customHeight="1" x14ac:dyDescent="0.2">
      <c r="A225" s="31" t="s">
        <v>10</v>
      </c>
      <c r="B225" s="31"/>
      <c r="C225" s="31"/>
      <c r="D225" s="31"/>
      <c r="E225" s="6" t="s">
        <v>0</v>
      </c>
      <c r="F225" s="6" t="s">
        <v>1</v>
      </c>
    </row>
    <row r="226" spans="1:6" ht="15.95" customHeight="1" x14ac:dyDescent="0.2">
      <c r="A226" s="32" t="s">
        <v>140</v>
      </c>
      <c r="B226" s="32"/>
      <c r="C226" s="32"/>
      <c r="D226" s="32"/>
      <c r="E226" s="8" t="s">
        <v>2</v>
      </c>
      <c r="F226" s="8" t="s">
        <v>3</v>
      </c>
    </row>
    <row r="227" spans="1:6" ht="15.95" customHeight="1" x14ac:dyDescent="0.2">
      <c r="A227" s="18"/>
      <c r="B227" s="18"/>
      <c r="C227" s="18"/>
      <c r="D227" s="18"/>
      <c r="E227" s="9"/>
      <c r="F227" s="9"/>
    </row>
    <row r="228" spans="1:6" ht="15.95" customHeight="1" x14ac:dyDescent="0.2">
      <c r="A228" s="11" t="s">
        <v>70</v>
      </c>
      <c r="D228" s="16"/>
      <c r="E228" s="21"/>
    </row>
    <row r="229" spans="1:6" ht="15.95" customHeight="1" x14ac:dyDescent="0.2">
      <c r="A229" s="13"/>
      <c r="D229" s="16"/>
      <c r="E229" s="21"/>
    </row>
    <row r="230" spans="1:6" ht="15.95" customHeight="1" x14ac:dyDescent="0.2">
      <c r="A230" s="34" t="s">
        <v>7</v>
      </c>
      <c r="D230" s="16"/>
      <c r="E230" s="21"/>
    </row>
    <row r="231" spans="1:6" ht="15.95" customHeight="1" x14ac:dyDescent="0.2">
      <c r="A231" s="12" t="s">
        <v>72</v>
      </c>
      <c r="B231" s="12" t="s">
        <v>15</v>
      </c>
      <c r="C231" s="12" t="s">
        <v>73</v>
      </c>
      <c r="D231" s="4" t="s">
        <v>18</v>
      </c>
      <c r="E231" s="19">
        <v>35000</v>
      </c>
      <c r="F231" s="14">
        <f>54270.9+E231</f>
        <v>89270.9</v>
      </c>
    </row>
    <row r="232" spans="1:6" ht="15.95" customHeight="1" x14ac:dyDescent="0.2">
      <c r="A232" s="4"/>
      <c r="B232" s="4"/>
      <c r="C232" s="4"/>
      <c r="D232" s="36" t="s">
        <v>5</v>
      </c>
      <c r="E232" s="22">
        <f>SUBTOTAL(9,E231)</f>
        <v>35000</v>
      </c>
    </row>
    <row r="233" spans="1:6" ht="15.95" customHeight="1" x14ac:dyDescent="0.2">
      <c r="A233" s="33" t="s">
        <v>11</v>
      </c>
      <c r="D233" s="10"/>
      <c r="E233" s="22"/>
    </row>
    <row r="234" spans="1:6" ht="15.95" customHeight="1" x14ac:dyDescent="0.2">
      <c r="A234" s="12" t="s">
        <v>71</v>
      </c>
      <c r="B234" s="58">
        <v>590300</v>
      </c>
      <c r="C234" s="58">
        <v>10099</v>
      </c>
      <c r="D234" s="59" t="s">
        <v>48</v>
      </c>
      <c r="E234" s="19">
        <v>35000</v>
      </c>
      <c r="F234" s="14">
        <f>64110.9+E234</f>
        <v>99110.9</v>
      </c>
    </row>
    <row r="235" spans="1:6" ht="15.95" customHeight="1" x14ac:dyDescent="0.2">
      <c r="B235" s="58"/>
      <c r="C235" s="58"/>
      <c r="D235" s="62" t="s">
        <v>5</v>
      </c>
      <c r="E235" s="22">
        <f>SUBTOTAL(9,E234:E234)</f>
        <v>35000</v>
      </c>
    </row>
    <row r="236" spans="1:6" ht="15.95" customHeight="1" x14ac:dyDescent="0.2">
      <c r="A236" s="28" t="s">
        <v>33</v>
      </c>
      <c r="D236" s="16"/>
      <c r="E236" s="21"/>
    </row>
    <row r="237" spans="1:6" ht="15.95" customHeight="1" x14ac:dyDescent="0.2">
      <c r="A237" s="28"/>
      <c r="D237" s="16"/>
      <c r="E237" s="21"/>
    </row>
    <row r="238" spans="1:6" ht="15.95" customHeight="1" x14ac:dyDescent="0.2">
      <c r="A238" s="11" t="s">
        <v>34</v>
      </c>
      <c r="D238" s="16"/>
      <c r="E238" s="21"/>
    </row>
    <row r="239" spans="1:6" ht="15.95" customHeight="1" x14ac:dyDescent="0.2">
      <c r="A239" s="13"/>
      <c r="D239" s="16"/>
      <c r="E239" s="21"/>
    </row>
    <row r="240" spans="1:6" ht="15.95" customHeight="1" x14ac:dyDescent="0.2">
      <c r="A240" s="34" t="s">
        <v>7</v>
      </c>
      <c r="D240" s="16"/>
      <c r="E240" s="21"/>
    </row>
    <row r="241" spans="1:6" ht="15.95" customHeight="1" x14ac:dyDescent="0.2">
      <c r="A241" s="12" t="s">
        <v>35</v>
      </c>
      <c r="B241" s="12" t="s">
        <v>36</v>
      </c>
      <c r="C241" s="12" t="s">
        <v>37</v>
      </c>
      <c r="D241" s="4" t="s">
        <v>39</v>
      </c>
      <c r="E241" s="22">
        <v>-380051.21</v>
      </c>
      <c r="F241" s="14">
        <v>101949</v>
      </c>
    </row>
    <row r="242" spans="1:6" ht="15.95" customHeight="1" x14ac:dyDescent="0.2">
      <c r="A242" s="12" t="s">
        <v>41</v>
      </c>
      <c r="B242" s="12" t="s">
        <v>42</v>
      </c>
      <c r="C242" s="12" t="s">
        <v>37</v>
      </c>
      <c r="D242" s="4" t="s">
        <v>43</v>
      </c>
      <c r="E242" s="22">
        <v>-26161.72</v>
      </c>
      <c r="F242" s="14">
        <f>1214589-26161.72</f>
        <v>1188427.28</v>
      </c>
    </row>
    <row r="243" spans="1:6" ht="15.95" customHeight="1" x14ac:dyDescent="0.2">
      <c r="A243" s="12" t="s">
        <v>35</v>
      </c>
      <c r="B243" s="12" t="s">
        <v>38</v>
      </c>
      <c r="C243" s="12" t="s">
        <v>37</v>
      </c>
      <c r="D243" s="4" t="s">
        <v>40</v>
      </c>
      <c r="E243" s="19">
        <v>-9400</v>
      </c>
      <c r="F243" s="14">
        <f>E243--9400</f>
        <v>0</v>
      </c>
    </row>
    <row r="244" spans="1:6" ht="15.95" customHeight="1" x14ac:dyDescent="0.2">
      <c r="A244" s="4"/>
      <c r="B244" s="4"/>
      <c r="C244" s="4"/>
      <c r="D244" s="36" t="s">
        <v>5</v>
      </c>
      <c r="E244" s="22">
        <f>SUBTOTAL(9,E241:E243)</f>
        <v>-415612.93000000005</v>
      </c>
    </row>
    <row r="245" spans="1:6" ht="15.95" customHeight="1" x14ac:dyDescent="0.2">
      <c r="A245" s="33" t="s">
        <v>11</v>
      </c>
      <c r="D245" s="10"/>
      <c r="E245" s="22"/>
    </row>
    <row r="246" spans="1:6" ht="15.95" customHeight="1" x14ac:dyDescent="0.2">
      <c r="A246" s="12" t="s">
        <v>44</v>
      </c>
      <c r="B246" s="58" t="s">
        <v>45</v>
      </c>
      <c r="C246" s="58" t="s">
        <v>37</v>
      </c>
      <c r="D246" s="59" t="s">
        <v>46</v>
      </c>
      <c r="E246" s="22">
        <v>-395395.18</v>
      </c>
      <c r="F246" s="14">
        <f>1538074-395395</f>
        <v>1142679</v>
      </c>
    </row>
    <row r="247" spans="1:6" ht="15.95" customHeight="1" x14ac:dyDescent="0.2">
      <c r="A247" s="12" t="s">
        <v>44</v>
      </c>
      <c r="B247" s="58">
        <v>565020</v>
      </c>
      <c r="C247" s="58">
        <v>64417</v>
      </c>
      <c r="D247" s="59" t="s">
        <v>47</v>
      </c>
      <c r="E247" s="19">
        <v>-20217.75</v>
      </c>
      <c r="F247" s="14">
        <f>167915-20217.75</f>
        <v>147697.25</v>
      </c>
    </row>
    <row r="248" spans="1:6" ht="15.95" customHeight="1" x14ac:dyDescent="0.2">
      <c r="A248" s="29"/>
      <c r="B248" s="29"/>
      <c r="C248" s="29"/>
      <c r="D248" s="36" t="s">
        <v>5</v>
      </c>
      <c r="E248" s="22">
        <f>SUBTOTAL(9,E246:E247)</f>
        <v>-415612.93</v>
      </c>
    </row>
    <row r="249" spans="1:6" ht="15.95" customHeight="1" x14ac:dyDescent="0.2">
      <c r="A249" s="11" t="s">
        <v>65</v>
      </c>
      <c r="D249" s="16"/>
      <c r="E249" s="21"/>
    </row>
    <row r="250" spans="1:6" ht="15.95" customHeight="1" x14ac:dyDescent="0.2">
      <c r="A250" s="13"/>
      <c r="D250" s="16"/>
      <c r="E250" s="21"/>
    </row>
    <row r="251" spans="1:6" ht="15.95" customHeight="1" x14ac:dyDescent="0.2">
      <c r="A251" s="34" t="s">
        <v>7</v>
      </c>
      <c r="D251" s="16"/>
      <c r="E251" s="21"/>
    </row>
    <row r="252" spans="1:6" ht="15.95" customHeight="1" x14ac:dyDescent="0.2">
      <c r="A252" s="12" t="s">
        <v>67</v>
      </c>
      <c r="B252" s="12" t="s">
        <v>68</v>
      </c>
      <c r="C252" s="12" t="s">
        <v>66</v>
      </c>
      <c r="D252" s="4" t="s">
        <v>18</v>
      </c>
      <c r="E252" s="19">
        <v>-35000</v>
      </c>
      <c r="F252" s="14">
        <v>0</v>
      </c>
    </row>
    <row r="253" spans="1:6" ht="15.95" customHeight="1" x14ac:dyDescent="0.2">
      <c r="A253" s="4"/>
      <c r="B253" s="4"/>
      <c r="C253" s="4"/>
      <c r="D253" s="36" t="s">
        <v>5</v>
      </c>
      <c r="E253" s="22">
        <f>SUBTOTAL(9,E252)</f>
        <v>-35000</v>
      </c>
    </row>
    <row r="254" spans="1:6" ht="15.95" customHeight="1" x14ac:dyDescent="0.2">
      <c r="A254" s="33" t="s">
        <v>11</v>
      </c>
      <c r="D254" s="10"/>
      <c r="E254" s="22"/>
    </row>
    <row r="255" spans="1:6" ht="15.95" customHeight="1" x14ac:dyDescent="0.2">
      <c r="A255" s="12" t="s">
        <v>44</v>
      </c>
      <c r="B255" s="58">
        <v>565020</v>
      </c>
      <c r="C255" s="58">
        <v>64218</v>
      </c>
      <c r="D255" s="59" t="s">
        <v>69</v>
      </c>
      <c r="E255" s="19">
        <v>-35000</v>
      </c>
      <c r="F255" s="14">
        <v>0</v>
      </c>
    </row>
    <row r="256" spans="1:6" ht="15.95" customHeight="1" x14ac:dyDescent="0.2">
      <c r="B256" s="58"/>
      <c r="C256" s="58"/>
      <c r="D256" s="62" t="s">
        <v>5</v>
      </c>
      <c r="E256" s="22">
        <f>SUBTOTAL(9,E255:E255)</f>
        <v>-35000</v>
      </c>
    </row>
    <row r="257" spans="1:6" ht="15.95" customHeight="1" x14ac:dyDescent="0.2">
      <c r="A257" s="11" t="s">
        <v>50</v>
      </c>
      <c r="D257" s="16"/>
      <c r="E257" s="21"/>
    </row>
    <row r="258" spans="1:6" ht="15.95" customHeight="1" x14ac:dyDescent="0.2">
      <c r="A258" s="13"/>
      <c r="D258" s="16"/>
      <c r="E258" s="21"/>
    </row>
    <row r="259" spans="1:6" ht="15.95" customHeight="1" x14ac:dyDescent="0.2">
      <c r="A259" s="34" t="s">
        <v>7</v>
      </c>
      <c r="D259" s="16"/>
      <c r="E259" s="21"/>
    </row>
    <row r="260" spans="1:6" ht="15.95" customHeight="1" x14ac:dyDescent="0.2">
      <c r="A260" s="12" t="s">
        <v>35</v>
      </c>
      <c r="B260" s="12" t="s">
        <v>38</v>
      </c>
      <c r="C260" s="12" t="s">
        <v>49</v>
      </c>
      <c r="D260" s="4" t="s">
        <v>40</v>
      </c>
      <c r="E260" s="19">
        <v>9400</v>
      </c>
      <c r="F260" s="14">
        <f>246894.13+E260</f>
        <v>256294.13</v>
      </c>
    </row>
    <row r="261" spans="1:6" ht="15.95" customHeight="1" x14ac:dyDescent="0.2">
      <c r="A261" s="4"/>
      <c r="B261" s="4"/>
      <c r="C261" s="4"/>
      <c r="D261" s="36" t="s">
        <v>5</v>
      </c>
      <c r="E261" s="22">
        <f>SUBTOTAL(9,E260)</f>
        <v>9400</v>
      </c>
    </row>
    <row r="262" spans="1:6" ht="15.95" customHeight="1" x14ac:dyDescent="0.2">
      <c r="A262" s="33" t="s">
        <v>11</v>
      </c>
      <c r="D262" s="10"/>
      <c r="E262" s="22"/>
    </row>
    <row r="263" spans="1:6" ht="15.95" customHeight="1" x14ac:dyDescent="0.2">
      <c r="A263" s="12" t="s">
        <v>44</v>
      </c>
      <c r="B263" s="58">
        <v>590300</v>
      </c>
      <c r="C263" s="58">
        <v>60099</v>
      </c>
      <c r="D263" s="59" t="s">
        <v>48</v>
      </c>
      <c r="E263" s="19">
        <v>9400</v>
      </c>
      <c r="F263" s="14">
        <f>246894.13+E263</f>
        <v>256294.13</v>
      </c>
    </row>
    <row r="264" spans="1:6" ht="15.95" customHeight="1" x14ac:dyDescent="0.2">
      <c r="B264" s="58"/>
      <c r="C264" s="58"/>
      <c r="D264" s="62" t="s">
        <v>5</v>
      </c>
      <c r="E264" s="22">
        <f>SUBTOTAL(9,E263:E263)</f>
        <v>9400</v>
      </c>
    </row>
    <row r="265" spans="1:6" ht="15.95" customHeight="1" x14ac:dyDescent="0.2">
      <c r="A265" s="31" t="s">
        <v>10</v>
      </c>
      <c r="B265" s="31"/>
      <c r="C265" s="31"/>
      <c r="D265" s="31"/>
      <c r="E265" s="6" t="s">
        <v>0</v>
      </c>
      <c r="F265" s="6" t="s">
        <v>1</v>
      </c>
    </row>
    <row r="266" spans="1:6" ht="15.95" customHeight="1" x14ac:dyDescent="0.2">
      <c r="A266" s="32" t="s">
        <v>140</v>
      </c>
      <c r="B266" s="32"/>
      <c r="C266" s="32"/>
      <c r="D266" s="32"/>
      <c r="E266" s="8" t="s">
        <v>2</v>
      </c>
      <c r="F266" s="8" t="s">
        <v>3</v>
      </c>
    </row>
    <row r="267" spans="1:6" ht="15.95" customHeight="1" x14ac:dyDescent="0.2">
      <c r="A267" s="18"/>
      <c r="B267" s="18"/>
      <c r="C267" s="18"/>
      <c r="D267" s="18"/>
      <c r="E267" s="9"/>
      <c r="F267" s="9"/>
    </row>
    <row r="268" spans="1:6" ht="15.95" customHeight="1" x14ac:dyDescent="0.2">
      <c r="A268" s="28" t="s">
        <v>51</v>
      </c>
      <c r="D268" s="16"/>
      <c r="E268" s="21"/>
    </row>
    <row r="269" spans="1:6" ht="15.95" customHeight="1" x14ac:dyDescent="0.2">
      <c r="A269" s="28"/>
      <c r="D269" s="16"/>
      <c r="E269" s="21"/>
    </row>
    <row r="270" spans="1:6" ht="15.95" customHeight="1" x14ac:dyDescent="0.2">
      <c r="A270" s="11" t="s">
        <v>52</v>
      </c>
      <c r="D270" s="16"/>
      <c r="E270" s="21"/>
    </row>
    <row r="271" spans="1:6" s="41" customFormat="1" ht="15.95" customHeight="1" x14ac:dyDescent="0.2">
      <c r="A271" s="13"/>
      <c r="B271" s="12"/>
      <c r="C271" s="13"/>
      <c r="D271" s="16"/>
      <c r="E271" s="21"/>
      <c r="F271" s="14"/>
    </row>
    <row r="272" spans="1:6" ht="15.95" customHeight="1" x14ac:dyDescent="0.2">
      <c r="A272" s="34" t="s">
        <v>7</v>
      </c>
      <c r="D272" s="16"/>
      <c r="E272" s="21"/>
    </row>
    <row r="273" spans="1:6" ht="15.95" customHeight="1" x14ac:dyDescent="0.2">
      <c r="A273" s="12" t="s">
        <v>53</v>
      </c>
      <c r="B273" s="12" t="s">
        <v>54</v>
      </c>
      <c r="C273" s="12" t="s">
        <v>55</v>
      </c>
      <c r="D273" s="4" t="s">
        <v>56</v>
      </c>
      <c r="E273" s="19">
        <v>-165941.84</v>
      </c>
      <c r="F273" s="14">
        <f>496282-165941.84</f>
        <v>330340.16000000003</v>
      </c>
    </row>
    <row r="274" spans="1:6" ht="15.95" customHeight="1" x14ac:dyDescent="0.2">
      <c r="A274" s="4"/>
      <c r="B274" s="4"/>
      <c r="C274" s="4"/>
      <c r="D274" s="36" t="s">
        <v>5</v>
      </c>
      <c r="E274" s="22">
        <f>SUBTOTAL(9,E273)</f>
        <v>-165941.84</v>
      </c>
    </row>
    <row r="275" spans="1:6" ht="15.95" customHeight="1" x14ac:dyDescent="0.2">
      <c r="A275" s="33" t="s">
        <v>11</v>
      </c>
      <c r="D275" s="10"/>
      <c r="E275" s="22"/>
    </row>
    <row r="276" spans="1:6" ht="15.95" customHeight="1" x14ac:dyDescent="0.2">
      <c r="A276" s="12" t="s">
        <v>57</v>
      </c>
      <c r="B276" s="58">
        <v>563000</v>
      </c>
      <c r="C276" s="58">
        <v>85014</v>
      </c>
      <c r="D276" s="59" t="s">
        <v>19</v>
      </c>
      <c r="E276" s="22">
        <v>-0.52</v>
      </c>
      <c r="F276" s="14">
        <f>1705539-0.52</f>
        <v>1705538.48</v>
      </c>
    </row>
    <row r="277" spans="1:6" ht="15.95" customHeight="1" x14ac:dyDescent="0.2">
      <c r="A277" s="12" t="s">
        <v>57</v>
      </c>
      <c r="B277" s="58">
        <v>565210</v>
      </c>
      <c r="C277" s="58">
        <v>85014</v>
      </c>
      <c r="D277" s="59" t="s">
        <v>58</v>
      </c>
      <c r="E277" s="22">
        <v>-22276.94</v>
      </c>
      <c r="F277" s="14">
        <f>8160053-22276.94</f>
        <v>8137776.0599999996</v>
      </c>
    </row>
    <row r="278" spans="1:6" ht="15.95" customHeight="1" x14ac:dyDescent="0.2">
      <c r="A278" s="12" t="s">
        <v>57</v>
      </c>
      <c r="B278" s="58">
        <v>565220</v>
      </c>
      <c r="C278" s="58">
        <v>85014</v>
      </c>
      <c r="D278" s="59" t="s">
        <v>59</v>
      </c>
      <c r="E278" s="19">
        <v>-143664.38</v>
      </c>
      <c r="F278" s="14">
        <f>258507-143664.38</f>
        <v>114842.62</v>
      </c>
    </row>
    <row r="279" spans="1:6" ht="15.95" customHeight="1" x14ac:dyDescent="0.2">
      <c r="B279" s="58"/>
      <c r="C279" s="58"/>
      <c r="D279" s="59"/>
      <c r="E279" s="22">
        <f>SUBTOTAL(9,E276:E278)</f>
        <v>-165941.84</v>
      </c>
    </row>
    <row r="280" spans="1:6" ht="15.95" customHeight="1" x14ac:dyDescent="0.2">
      <c r="B280" s="58"/>
      <c r="C280" s="58"/>
      <c r="D280" s="59"/>
      <c r="E280" s="22"/>
    </row>
    <row r="281" spans="1:6" ht="15.95" customHeight="1" thickBot="1" x14ac:dyDescent="0.25">
      <c r="A281" s="24"/>
      <c r="B281" s="1"/>
      <c r="C281" s="23"/>
      <c r="D281" s="25" t="s">
        <v>13</v>
      </c>
      <c r="E281" s="17">
        <f>E137+E165+E90+E127+E173+E241+DE242+E274+E224+E193+E216+E208+E200+E181+E157+E148+E118+E110+E102+E81+E242</f>
        <v>5329845.2300000004</v>
      </c>
      <c r="F281" s="26"/>
    </row>
    <row r="282" spans="1:6" ht="15.95" customHeight="1" thickTop="1" x14ac:dyDescent="0.2"/>
  </sheetData>
  <customSheetViews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5" type="noConversion"/>
  <printOptions horizontalCentered="1"/>
  <pageMargins left="0.5" right="0.5" top="0.5" bottom="0.5" header="0.3" footer="0.3"/>
  <pageSetup scale="98" fitToHeight="0" orientation="portrait" r:id="rId3"/>
  <headerFooter differentFirst="1" alignWithMargins="0">
    <oddFooter>&amp;C- &amp;P -</oddFooter>
    <firstFooter>&amp;C- &amp;P -</firstFooter>
  </headerFooter>
  <rowBreaks count="5" manualBreakCount="5">
    <brk id="50" max="5" man="1"/>
    <brk id="90" max="5" man="1"/>
    <brk id="182" max="5" man="1"/>
    <brk id="224" max="5" man="1"/>
    <brk id="26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elizabeth.sack</cp:lastModifiedBy>
  <cp:lastPrinted>2023-08-16T13:10:14Z</cp:lastPrinted>
  <dcterms:created xsi:type="dcterms:W3CDTF">2007-01-29T16:59:23Z</dcterms:created>
  <dcterms:modified xsi:type="dcterms:W3CDTF">2023-08-24T17:36:10Z</dcterms:modified>
</cp:coreProperties>
</file>