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Quarterly Reviews\1st Qtr 2024\"/>
    </mc:Choice>
  </mc:AlternateContent>
  <bookViews>
    <workbookView xWindow="28680" yWindow="-120" windowWidth="29040" windowHeight="15720"/>
  </bookViews>
  <sheets>
    <sheet name="Attachment" sheetId="1" r:id="rId1"/>
  </sheets>
  <definedNames>
    <definedName name="_xlnm.Print_Area" localSheetId="0">Attachment!$A$1:$F$173</definedName>
    <definedName name="Z_42656511_B4D8_4F96_B13E_D97906B3341F_.wvu.PrintArea" localSheetId="0" hidden="1">Attachment!$A$1:$F$139</definedName>
    <definedName name="Z_C6D943DA_BB19_43A1_B830_736D9C012146_.wvu.PrintArea" localSheetId="0" hidden="1">Attachment!$A$1:$F$172</definedName>
  </definedNames>
  <calcPr calcId="162913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" i="1" l="1"/>
  <c r="E127" i="1" l="1"/>
  <c r="F126" i="1"/>
  <c r="E124" i="1"/>
  <c r="F123" i="1"/>
  <c r="E33" i="1"/>
  <c r="F100" i="1" l="1"/>
  <c r="F98" i="1"/>
  <c r="F97" i="1"/>
  <c r="F94" i="1"/>
  <c r="F93" i="1"/>
  <c r="E95" i="1"/>
  <c r="E103" i="1" s="1"/>
  <c r="E101" i="1"/>
  <c r="F92" i="1"/>
  <c r="F66" i="1"/>
  <c r="F65" i="1"/>
  <c r="F64" i="1"/>
  <c r="F63" i="1"/>
  <c r="F62" i="1"/>
  <c r="F61" i="1"/>
  <c r="F60" i="1"/>
  <c r="E67" i="1"/>
  <c r="F56" i="1"/>
  <c r="F57" i="1"/>
  <c r="F55" i="1"/>
  <c r="F54" i="1"/>
  <c r="F53" i="1"/>
  <c r="F52" i="1"/>
  <c r="F51" i="1"/>
  <c r="F50" i="1"/>
  <c r="F49" i="1"/>
  <c r="F48" i="1"/>
  <c r="E58" i="1"/>
  <c r="E69" i="1" s="1"/>
  <c r="F21" i="1"/>
  <c r="F18" i="1"/>
  <c r="F83" i="1"/>
  <c r="E84" i="1"/>
  <c r="F82" i="1"/>
  <c r="F81" i="1"/>
  <c r="F80" i="1"/>
  <c r="F77" i="1"/>
  <c r="F76" i="1"/>
  <c r="E118" i="1" l="1"/>
  <c r="E115" i="1"/>
  <c r="E136" i="1"/>
  <c r="E139" i="1"/>
  <c r="E29" i="1" l="1"/>
  <c r="F166" i="1"/>
  <c r="F169" i="1"/>
  <c r="E161" i="1"/>
  <c r="E158" i="1"/>
  <c r="E150" i="1"/>
  <c r="E147" i="1"/>
  <c r="F39" i="1"/>
  <c r="F38" i="1"/>
  <c r="E40" i="1"/>
  <c r="F12" i="1"/>
  <c r="E78" i="1" l="1"/>
  <c r="E86" i="1" s="1"/>
  <c r="E170" i="1" l="1"/>
  <c r="E167" i="1"/>
  <c r="E13" i="1"/>
  <c r="E10" i="1"/>
  <c r="F9" i="1"/>
  <c r="E22" i="1"/>
  <c r="E19" i="1"/>
  <c r="E42" i="1" l="1"/>
</calcChain>
</file>

<file path=xl/sharedStrings.xml><?xml version="1.0" encoding="utf-8"?>
<sst xmlns="http://schemas.openxmlformats.org/spreadsheetml/2006/main" count="249" uniqueCount="135">
  <si>
    <t>INCREASE/</t>
  </si>
  <si>
    <t>REVISED</t>
  </si>
  <si>
    <t>DECREASE</t>
  </si>
  <si>
    <t>BUDGET</t>
  </si>
  <si>
    <t>GENERAL FUND</t>
  </si>
  <si>
    <t>57800554</t>
  </si>
  <si>
    <t>Total</t>
  </si>
  <si>
    <t>ATTACHMENT "A"</t>
  </si>
  <si>
    <t>57800581</t>
  </si>
  <si>
    <t>Revenue</t>
  </si>
  <si>
    <t>Expenditure</t>
  </si>
  <si>
    <t>STATE HOUSING INITATIAVE PARTNERSHIP (SHIP) FUND</t>
  </si>
  <si>
    <t>CAPITAL IMPROVEMENT FUND</t>
  </si>
  <si>
    <t>Expenditures</t>
  </si>
  <si>
    <t>Contingency</t>
  </si>
  <si>
    <t>534210</t>
  </si>
  <si>
    <t>591050</t>
  </si>
  <si>
    <t>Approp from FB PY Surplus</t>
  </si>
  <si>
    <t>Inter to (001) General Fund</t>
  </si>
  <si>
    <t>5783343</t>
  </si>
  <si>
    <t>Inter In (125) SHIP Fund</t>
  </si>
  <si>
    <t>CAPITAL IMPROVEMENT FUND (continued)</t>
  </si>
  <si>
    <t>563000</t>
  </si>
  <si>
    <t>334360</t>
  </si>
  <si>
    <t>F Dept/Environmental Protection Grant</t>
  </si>
  <si>
    <t>5783870</t>
  </si>
  <si>
    <t>387035</t>
  </si>
  <si>
    <t>Rehabilitation Contracts</t>
  </si>
  <si>
    <t>Improvements Other than Building</t>
  </si>
  <si>
    <t>Housing &amp; Urban Improvement</t>
  </si>
  <si>
    <t>Total Capital Improvement Fund Amendments</t>
  </si>
  <si>
    <t>STORMWATER UTILITY PROJECTS (431)</t>
  </si>
  <si>
    <t>433344</t>
  </si>
  <si>
    <t>Community Development</t>
  </si>
  <si>
    <t>(Appropriation of Coastal Resiliency Grant)</t>
  </si>
  <si>
    <t>FDEP Grant</t>
  </si>
  <si>
    <t>531990</t>
  </si>
  <si>
    <t>Other Professional Services</t>
  </si>
  <si>
    <t>Golf Courses</t>
  </si>
  <si>
    <t>(Appropriation of instruction fee revenue)</t>
  </si>
  <si>
    <t>(SHIP Program revenue for administration)</t>
  </si>
  <si>
    <t>Instruction Fees</t>
  </si>
  <si>
    <t>Non Departmental</t>
  </si>
  <si>
    <t>(Re-Allocation of operational budget savings)</t>
  </si>
  <si>
    <t>Regular Salaries</t>
  </si>
  <si>
    <t>Inter to (311) General Projects</t>
  </si>
  <si>
    <t>20012 - Green Stormwater Infrastructure - Downtown Retrofit</t>
  </si>
  <si>
    <t>20012</t>
  </si>
  <si>
    <t>33519 - WRF Biosolids Process Improvements</t>
  </si>
  <si>
    <t>41335</t>
  </si>
  <si>
    <t>33519</t>
  </si>
  <si>
    <t>33516 - Grant Street WRF Improvements</t>
  </si>
  <si>
    <t>33516</t>
  </si>
  <si>
    <t>WATER &amp; SEWER PROJECTS (413)</t>
  </si>
  <si>
    <t>413344</t>
  </si>
  <si>
    <t>GENERAL PROJECTS (311)</t>
  </si>
  <si>
    <t>11923 - Fire Training/JDCC/Warehouse Replacements</t>
  </si>
  <si>
    <t>562010</t>
  </si>
  <si>
    <t>11923</t>
  </si>
  <si>
    <t>312810</t>
  </si>
  <si>
    <t>381000</t>
  </si>
  <si>
    <t>Inter in (001) General Fund</t>
  </si>
  <si>
    <t>313810</t>
  </si>
  <si>
    <t>Building Improvements</t>
  </si>
  <si>
    <t>31319</t>
  </si>
  <si>
    <t>Fire Station Project</t>
  </si>
  <si>
    <t>10524 - Fire Station #74 Hardening</t>
  </si>
  <si>
    <t>31222</t>
  </si>
  <si>
    <t>10524</t>
  </si>
  <si>
    <t>334526</t>
  </si>
  <si>
    <t>23/24 SHIP</t>
  </si>
  <si>
    <t>534370</t>
  </si>
  <si>
    <t>Tenant Assistance Program</t>
  </si>
  <si>
    <t>Purchase Assistance Program</t>
  </si>
  <si>
    <t>COMMUNITY DEVELOPMENT BLOCK GRANT (CDBG) FUND</t>
  </si>
  <si>
    <t>5703313</t>
  </si>
  <si>
    <t>5773313</t>
  </si>
  <si>
    <t>331502</t>
  </si>
  <si>
    <t>331515</t>
  </si>
  <si>
    <t>331519</t>
  </si>
  <si>
    <t>331554</t>
  </si>
  <si>
    <t>331556</t>
  </si>
  <si>
    <t>331560</t>
  </si>
  <si>
    <t>331565</t>
  </si>
  <si>
    <t>331567</t>
  </si>
  <si>
    <t>331563</t>
  </si>
  <si>
    <t>NSP Program Income</t>
  </si>
  <si>
    <t>16/17 CDBG HUD Grant</t>
  </si>
  <si>
    <t>17/18 CDBG HUD Grant</t>
  </si>
  <si>
    <t>18/19 CDBG HUD Grant</t>
  </si>
  <si>
    <t>19/20 CDBG HUD Grant</t>
  </si>
  <si>
    <t>20/21 CDBG HUD Grant</t>
  </si>
  <si>
    <t>21/22 CDBG HUD Grant</t>
  </si>
  <si>
    <t>22/23 CDBG HUD Grant</t>
  </si>
  <si>
    <t>19/20 CDBG CV2</t>
  </si>
  <si>
    <t>57000554</t>
  </si>
  <si>
    <t>57000581</t>
  </si>
  <si>
    <t>57300554</t>
  </si>
  <si>
    <t>57700554</t>
  </si>
  <si>
    <t>590340</t>
  </si>
  <si>
    <t>591070</t>
  </si>
  <si>
    <t>534510</t>
  </si>
  <si>
    <t>534601</t>
  </si>
  <si>
    <t>534611</t>
  </si>
  <si>
    <t>534603</t>
  </si>
  <si>
    <t>534422</t>
  </si>
  <si>
    <t>Reserve-Future Projects</t>
  </si>
  <si>
    <t>Inter To (311) General Const</t>
  </si>
  <si>
    <t>Alzheimer's Foundation</t>
  </si>
  <si>
    <t>Club Esteem</t>
  </si>
  <si>
    <t>Family Promise of Brevard</t>
  </si>
  <si>
    <t>Greater Melbourne PAL</t>
  </si>
  <si>
    <t>Brvd Neighborhood Dev Coalition</t>
  </si>
  <si>
    <t>HOME INVESTMENT PARTNERSHIPS (HOME) FUND</t>
  </si>
  <si>
    <t>5793313</t>
  </si>
  <si>
    <t>331559</t>
  </si>
  <si>
    <t>331566</t>
  </si>
  <si>
    <t>331568</t>
  </si>
  <si>
    <t>21/22 HOME Grant</t>
  </si>
  <si>
    <t>22/23 HOME Grant</t>
  </si>
  <si>
    <t>20/21 HOME Grant</t>
  </si>
  <si>
    <t>57900554</t>
  </si>
  <si>
    <t>534200</t>
  </si>
  <si>
    <t>534340</t>
  </si>
  <si>
    <t>(CHDO) Comm Housing Dev Org</t>
  </si>
  <si>
    <t>Home Tenant Based Rental Asst</t>
  </si>
  <si>
    <t>10321 - Fire Station #72</t>
  </si>
  <si>
    <t>10321</t>
  </si>
  <si>
    <t>562000</t>
  </si>
  <si>
    <t>Buildings</t>
  </si>
  <si>
    <t>43338</t>
  </si>
  <si>
    <t>Total General Fund Amendments</t>
  </si>
  <si>
    <t>Total CDBG Fund Amendments</t>
  </si>
  <si>
    <t>Total SHIP Fund Amendments</t>
  </si>
  <si>
    <t>Total HOME Fund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</si>
</sst>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b/>
      <i/>
      <u/>
      <sz val="10.5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54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37" fontId="19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164" fontId="19" fillId="0" borderId="0" xfId="0" applyNumberFormat="1" applyFont="1" applyFill="1" applyBorder="1" applyAlignment="1">
      <alignment vertical="center"/>
    </xf>
    <xf numFmtId="0" fontId="18" fillId="34" borderId="0" xfId="0" applyFont="1" applyFill="1" applyAlignment="1">
      <alignment vertical="center"/>
    </xf>
    <xf numFmtId="165" fontId="18" fillId="34" borderId="0" xfId="0" applyNumberFormat="1" applyFont="1" applyFill="1" applyAlignment="1">
      <alignment vertical="center"/>
    </xf>
    <xf numFmtId="0" fontId="18" fillId="35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37" fontId="18" fillId="0" borderId="3" xfId="0" applyNumberFormat="1" applyFont="1" applyFill="1" applyBorder="1" applyAlignment="1">
      <alignment horizontal="right" vertical="center"/>
    </xf>
    <xf numFmtId="37" fontId="19" fillId="0" borderId="1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view="pageBreakPreview" topLeftCell="A78" zoomScale="130" zoomScaleNormal="100" zoomScaleSheetLayoutView="130" workbookViewId="0">
      <selection activeCell="F100" sqref="F100"/>
    </sheetView>
  </sheetViews>
  <sheetFormatPr defaultColWidth="9.140625" defaultRowHeight="15.95" customHeight="1" x14ac:dyDescent="0.2"/>
  <cols>
    <col min="1" max="1" width="13.5703125" style="13" customWidth="1"/>
    <col min="2" max="2" width="9.28515625" style="13" customWidth="1"/>
    <col min="3" max="3" width="7.5703125" style="14" customWidth="1"/>
    <col min="4" max="4" width="41" style="4" customWidth="1"/>
    <col min="5" max="5" width="13.85546875" style="15" bestFit="1" customWidth="1"/>
    <col min="6" max="6" width="12" style="15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7" ht="15.95" customHeight="1" x14ac:dyDescent="0.2">
      <c r="A1" s="1"/>
      <c r="B1" s="2"/>
      <c r="C1" s="2"/>
      <c r="D1" s="3" t="s">
        <v>7</v>
      </c>
      <c r="E1" s="2"/>
      <c r="F1" s="2"/>
    </row>
    <row r="3" spans="1:7" ht="15.75" customHeight="1" x14ac:dyDescent="0.2">
      <c r="A3" s="46" t="s">
        <v>4</v>
      </c>
      <c r="B3" s="5"/>
      <c r="C3" s="5"/>
      <c r="D3" s="5"/>
      <c r="E3" s="6" t="s">
        <v>0</v>
      </c>
      <c r="F3" s="6" t="s">
        <v>1</v>
      </c>
    </row>
    <row r="4" spans="1: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7" s="43" customFormat="1" ht="15.75" customHeight="1" x14ac:dyDescent="0.2">
      <c r="A5" s="21" t="s">
        <v>33</v>
      </c>
      <c r="B5" s="32"/>
      <c r="C5" s="21"/>
      <c r="D5" s="38"/>
      <c r="E5" s="25"/>
      <c r="F5" s="4"/>
      <c r="G5" s="44"/>
    </row>
    <row r="6" spans="1:7" s="43" customFormat="1" ht="15.75" customHeight="1" x14ac:dyDescent="0.2">
      <c r="A6" s="41" t="s">
        <v>34</v>
      </c>
      <c r="B6" s="32"/>
      <c r="C6" s="21"/>
      <c r="D6" s="38"/>
      <c r="E6" s="25"/>
      <c r="F6" s="4"/>
      <c r="G6" s="44"/>
    </row>
    <row r="7" spans="1:7" s="43" customFormat="1" ht="9.75" customHeight="1" x14ac:dyDescent="0.2">
      <c r="A7" s="41"/>
      <c r="B7" s="32"/>
      <c r="C7" s="21"/>
      <c r="D7" s="38"/>
      <c r="E7" s="25"/>
      <c r="F7" s="4"/>
      <c r="G7" s="44"/>
    </row>
    <row r="8" spans="1:7" s="43" customFormat="1" ht="15.75" customHeight="1" x14ac:dyDescent="0.2">
      <c r="A8" s="36" t="s">
        <v>9</v>
      </c>
      <c r="B8" s="13"/>
      <c r="C8" s="14"/>
      <c r="D8" s="4"/>
      <c r="E8" s="15"/>
      <c r="F8" s="15"/>
      <c r="G8" s="44"/>
    </row>
    <row r="9" spans="1:7" s="43" customFormat="1" ht="15.75" customHeight="1" x14ac:dyDescent="0.2">
      <c r="A9" s="22">
        <v>9013343</v>
      </c>
      <c r="B9" s="22">
        <v>334360</v>
      </c>
      <c r="C9" s="16"/>
      <c r="D9" s="4" t="s">
        <v>35</v>
      </c>
      <c r="E9" s="20">
        <v>60000</v>
      </c>
      <c r="F9" s="15">
        <f>E9</f>
        <v>60000</v>
      </c>
      <c r="G9" s="44"/>
    </row>
    <row r="10" spans="1:7" s="43" customFormat="1" ht="15.75" customHeight="1" x14ac:dyDescent="0.2">
      <c r="A10" s="13"/>
      <c r="B10" s="13"/>
      <c r="C10" s="16"/>
      <c r="D10" s="38" t="s">
        <v>6</v>
      </c>
      <c r="E10" s="25">
        <f>SUBTOTAL(9,E9:E9)</f>
        <v>60000</v>
      </c>
      <c r="F10" s="15"/>
      <c r="G10" s="44"/>
    </row>
    <row r="11" spans="1:7" s="43" customFormat="1" ht="15.75" customHeight="1" x14ac:dyDescent="0.2">
      <c r="A11" s="37" t="s">
        <v>10</v>
      </c>
      <c r="B11" s="13"/>
      <c r="C11" s="16"/>
      <c r="D11" s="4"/>
      <c r="E11" s="25"/>
      <c r="F11" s="15"/>
      <c r="G11" s="44"/>
    </row>
    <row r="12" spans="1:7" s="43" customFormat="1" ht="15.75" customHeight="1" x14ac:dyDescent="0.2">
      <c r="A12" s="22">
        <v>56000515</v>
      </c>
      <c r="B12" s="13" t="s">
        <v>36</v>
      </c>
      <c r="C12" s="16"/>
      <c r="D12" s="4" t="s">
        <v>37</v>
      </c>
      <c r="E12" s="20">
        <v>60000</v>
      </c>
      <c r="F12" s="15">
        <f>79899+E12</f>
        <v>139899</v>
      </c>
      <c r="G12" s="44"/>
    </row>
    <row r="13" spans="1:7" s="43" customFormat="1" ht="15.75" customHeight="1" x14ac:dyDescent="0.2">
      <c r="A13" s="31"/>
      <c r="B13" s="32"/>
      <c r="C13" s="21"/>
      <c r="D13" s="38" t="s">
        <v>6</v>
      </c>
      <c r="E13" s="25">
        <f>E12</f>
        <v>60000</v>
      </c>
      <c r="F13" s="4"/>
      <c r="G13" s="44"/>
    </row>
    <row r="14" spans="1:7" s="43" customFormat="1" ht="15.75" customHeight="1" x14ac:dyDescent="0.2">
      <c r="A14" s="21" t="s">
        <v>29</v>
      </c>
      <c r="B14" s="32"/>
      <c r="C14" s="21"/>
      <c r="D14" s="38"/>
      <c r="E14" s="25"/>
      <c r="F14" s="4"/>
      <c r="G14" s="44"/>
    </row>
    <row r="15" spans="1:7" s="43" customFormat="1" ht="15.75" customHeight="1" x14ac:dyDescent="0.2">
      <c r="A15" s="41" t="s">
        <v>40</v>
      </c>
      <c r="B15" s="32"/>
      <c r="C15" s="21"/>
      <c r="D15" s="38"/>
      <c r="E15" s="25"/>
      <c r="F15" s="4"/>
      <c r="G15" s="44"/>
    </row>
    <row r="16" spans="1:7" ht="9" customHeight="1" x14ac:dyDescent="0.2">
      <c r="A16" s="42"/>
      <c r="B16" s="42"/>
      <c r="C16" s="42"/>
      <c r="D16" s="42"/>
      <c r="E16" s="9"/>
      <c r="F16" s="9"/>
    </row>
    <row r="17" spans="1:7" ht="15.75" customHeight="1" x14ac:dyDescent="0.2">
      <c r="A17" s="36" t="s">
        <v>9</v>
      </c>
      <c r="B17" s="42"/>
      <c r="C17" s="42"/>
      <c r="D17" s="42"/>
      <c r="E17" s="9"/>
      <c r="F17" s="9"/>
    </row>
    <row r="18" spans="1:7" ht="15.75" customHeight="1" x14ac:dyDescent="0.2">
      <c r="A18" s="22">
        <v>5653810</v>
      </c>
      <c r="B18" s="22">
        <v>381025</v>
      </c>
      <c r="C18" s="42"/>
      <c r="D18" s="4" t="s">
        <v>20</v>
      </c>
      <c r="E18" s="20">
        <v>-12663</v>
      </c>
      <c r="F18" s="15">
        <f>49944+E18</f>
        <v>37281</v>
      </c>
    </row>
    <row r="19" spans="1:7" ht="15.75" customHeight="1" x14ac:dyDescent="0.2">
      <c r="A19" s="22"/>
      <c r="B19" s="22"/>
      <c r="C19" s="42"/>
      <c r="D19" s="38" t="s">
        <v>6</v>
      </c>
      <c r="E19" s="25">
        <f>SUBTOTAL(9,E18)</f>
        <v>-12663</v>
      </c>
      <c r="F19" s="9"/>
    </row>
    <row r="20" spans="1:7" ht="15.75" customHeight="1" x14ac:dyDescent="0.2">
      <c r="A20" s="36" t="s">
        <v>10</v>
      </c>
      <c r="B20" s="22"/>
      <c r="C20" s="42"/>
      <c r="D20" s="38"/>
      <c r="E20" s="9"/>
      <c r="F20" s="9"/>
    </row>
    <row r="21" spans="1:7" ht="15.75" customHeight="1" x14ac:dyDescent="0.2">
      <c r="A21" s="22">
        <v>90100519</v>
      </c>
      <c r="B21" s="22">
        <v>590310</v>
      </c>
      <c r="C21" s="42"/>
      <c r="D21" s="4" t="s">
        <v>14</v>
      </c>
      <c r="E21" s="20">
        <v>-12663</v>
      </c>
      <c r="F21" s="15">
        <f>88686+E21</f>
        <v>76023</v>
      </c>
    </row>
    <row r="22" spans="1:7" ht="15.75" customHeight="1" x14ac:dyDescent="0.2">
      <c r="A22" s="22"/>
      <c r="B22" s="22"/>
      <c r="C22" s="42"/>
      <c r="D22" s="38" t="s">
        <v>6</v>
      </c>
      <c r="E22" s="25">
        <f>SUBTOTAL(9,E21)</f>
        <v>-12663</v>
      </c>
      <c r="F22" s="9"/>
    </row>
    <row r="23" spans="1:7" ht="15.75" customHeight="1" x14ac:dyDescent="0.2">
      <c r="A23" s="21" t="s">
        <v>38</v>
      </c>
      <c r="B23" s="32"/>
      <c r="C23" s="21"/>
      <c r="D23" s="38"/>
      <c r="E23" s="25"/>
      <c r="F23" s="4"/>
      <c r="G23" s="30"/>
    </row>
    <row r="24" spans="1:7" ht="15.75" customHeight="1" x14ac:dyDescent="0.2">
      <c r="A24" s="41" t="s">
        <v>39</v>
      </c>
      <c r="B24" s="32"/>
      <c r="C24" s="21"/>
      <c r="D24" s="38"/>
      <c r="E24" s="25"/>
      <c r="F24" s="4"/>
      <c r="G24" s="30"/>
    </row>
    <row r="25" spans="1:7" ht="9.75" customHeight="1" x14ac:dyDescent="0.2">
      <c r="A25" s="41"/>
      <c r="B25" s="32"/>
      <c r="C25" s="21"/>
      <c r="D25" s="38"/>
      <c r="E25" s="25"/>
      <c r="F25" s="4"/>
      <c r="G25" s="30"/>
    </row>
    <row r="26" spans="1:7" ht="15.75" customHeight="1" x14ac:dyDescent="0.2">
      <c r="A26" s="36" t="s">
        <v>9</v>
      </c>
      <c r="G26" s="30"/>
    </row>
    <row r="27" spans="1:7" ht="15.75" customHeight="1" x14ac:dyDescent="0.2">
      <c r="A27" s="22">
        <v>3713472</v>
      </c>
      <c r="B27" s="22">
        <v>347201</v>
      </c>
      <c r="C27" s="16"/>
      <c r="D27" s="4" t="s">
        <v>41</v>
      </c>
      <c r="E27" s="25">
        <v>10800</v>
      </c>
      <c r="F27" s="15">
        <v>17800</v>
      </c>
      <c r="G27" s="30"/>
    </row>
    <row r="28" spans="1:7" ht="15.75" customHeight="1" x14ac:dyDescent="0.2">
      <c r="A28" s="22">
        <v>3733472</v>
      </c>
      <c r="B28" s="22">
        <v>347201</v>
      </c>
      <c r="C28" s="16"/>
      <c r="D28" s="4" t="s">
        <v>41</v>
      </c>
      <c r="E28" s="20">
        <v>10800</v>
      </c>
      <c r="F28" s="15">
        <v>13800</v>
      </c>
      <c r="G28" s="30"/>
    </row>
    <row r="29" spans="1:7" ht="15.75" customHeight="1" x14ac:dyDescent="0.2">
      <c r="C29" s="16"/>
      <c r="D29" s="38" t="s">
        <v>6</v>
      </c>
      <c r="E29" s="25">
        <f>SUBTOTAL(9,E27:E28)</f>
        <v>21600</v>
      </c>
      <c r="G29" s="30"/>
    </row>
    <row r="30" spans="1:7" ht="15.75" customHeight="1" x14ac:dyDescent="0.2">
      <c r="A30" s="37" t="s">
        <v>10</v>
      </c>
      <c r="C30" s="16"/>
      <c r="E30" s="25"/>
      <c r="G30" s="30"/>
    </row>
    <row r="31" spans="1:7" ht="15.75" customHeight="1" x14ac:dyDescent="0.2">
      <c r="A31" s="22">
        <v>37100572</v>
      </c>
      <c r="B31" s="22">
        <v>534090</v>
      </c>
      <c r="D31" s="4" t="s">
        <v>41</v>
      </c>
      <c r="E31" s="25">
        <v>10800</v>
      </c>
      <c r="F31" s="15">
        <v>14800</v>
      </c>
      <c r="G31" s="30"/>
    </row>
    <row r="32" spans="1:7" ht="15.75" customHeight="1" x14ac:dyDescent="0.2">
      <c r="A32" s="22">
        <v>37300572</v>
      </c>
      <c r="B32" s="22">
        <v>534090</v>
      </c>
      <c r="D32" s="4" t="s">
        <v>41</v>
      </c>
      <c r="E32" s="20">
        <v>10800</v>
      </c>
      <c r="F32" s="15">
        <v>10800</v>
      </c>
      <c r="G32" s="30"/>
    </row>
    <row r="33" spans="1:7" ht="15.75" customHeight="1" x14ac:dyDescent="0.2">
      <c r="A33" s="31"/>
      <c r="B33" s="32"/>
      <c r="C33" s="21"/>
      <c r="D33" s="38" t="s">
        <v>6</v>
      </c>
      <c r="E33" s="25">
        <f>SUBTOTAL(9,E31:E32)</f>
        <v>21600</v>
      </c>
      <c r="F33" s="4"/>
      <c r="G33" s="30"/>
    </row>
    <row r="34" spans="1:7" ht="15.75" customHeight="1" x14ac:dyDescent="0.2">
      <c r="A34" s="21" t="s">
        <v>42</v>
      </c>
      <c r="B34" s="32"/>
      <c r="C34" s="21"/>
      <c r="D34" s="38"/>
      <c r="E34" s="25"/>
      <c r="F34" s="4"/>
      <c r="G34" s="30"/>
    </row>
    <row r="35" spans="1:7" ht="15.75" customHeight="1" x14ac:dyDescent="0.2">
      <c r="A35" s="41" t="s">
        <v>43</v>
      </c>
      <c r="B35" s="32"/>
      <c r="C35" s="21"/>
      <c r="D35" s="38"/>
      <c r="E35" s="25"/>
      <c r="F35" s="4"/>
      <c r="G35" s="30"/>
    </row>
    <row r="36" spans="1:7" ht="9.75" customHeight="1" x14ac:dyDescent="0.2">
      <c r="A36" s="41"/>
      <c r="B36" s="32"/>
      <c r="C36" s="21"/>
      <c r="D36" s="38"/>
      <c r="E36" s="25"/>
      <c r="F36" s="4"/>
      <c r="G36" s="30"/>
    </row>
    <row r="37" spans="1:7" ht="15.75" customHeight="1" x14ac:dyDescent="0.2">
      <c r="A37" s="37" t="s">
        <v>10</v>
      </c>
      <c r="C37" s="16"/>
      <c r="E37" s="25"/>
      <c r="G37" s="30"/>
    </row>
    <row r="38" spans="1:7" ht="15.75" customHeight="1" x14ac:dyDescent="0.2">
      <c r="A38" s="22">
        <v>90100519</v>
      </c>
      <c r="B38" s="22">
        <v>512000</v>
      </c>
      <c r="D38" s="4" t="s">
        <v>44</v>
      </c>
      <c r="E38" s="25">
        <v>-300000</v>
      </c>
      <c r="F38" s="15">
        <f>3739430+E38</f>
        <v>3439430</v>
      </c>
      <c r="G38" s="30"/>
    </row>
    <row r="39" spans="1:7" ht="15.75" customHeight="1" x14ac:dyDescent="0.2">
      <c r="A39" s="22">
        <v>90100581</v>
      </c>
      <c r="B39" s="22">
        <v>591070</v>
      </c>
      <c r="D39" s="4" t="s">
        <v>45</v>
      </c>
      <c r="E39" s="20">
        <v>300000</v>
      </c>
      <c r="F39" s="15">
        <f>5640500+E39</f>
        <v>5940500</v>
      </c>
      <c r="G39" s="30" t="s">
        <v>65</v>
      </c>
    </row>
    <row r="40" spans="1:7" ht="15.75" customHeight="1" x14ac:dyDescent="0.2">
      <c r="A40" s="31"/>
      <c r="B40" s="32"/>
      <c r="C40" s="21"/>
      <c r="D40" s="38" t="s">
        <v>6</v>
      </c>
      <c r="E40" s="25">
        <f>SUBTOTAL(9,E38:E39)</f>
        <v>0</v>
      </c>
      <c r="F40" s="4"/>
      <c r="G40" s="30"/>
    </row>
    <row r="41" spans="1:7" ht="15.95" customHeight="1" x14ac:dyDescent="0.2">
      <c r="A41" s="32"/>
      <c r="C41" s="4"/>
      <c r="D41" s="17"/>
      <c r="E41" s="23"/>
      <c r="G41" s="33"/>
    </row>
    <row r="42" spans="1:7" ht="15.95" customHeight="1" thickBot="1" x14ac:dyDescent="0.25">
      <c r="A42" s="27"/>
      <c r="B42" s="1"/>
      <c r="C42" s="26"/>
      <c r="D42" s="28" t="s">
        <v>131</v>
      </c>
      <c r="E42" s="18">
        <f>E40+E13+E22+E33</f>
        <v>68937</v>
      </c>
      <c r="F42" s="29"/>
      <c r="G42" s="33"/>
    </row>
    <row r="43" spans="1:7" ht="15.95" customHeight="1" thickTop="1" x14ac:dyDescent="0.2">
      <c r="A43" s="27"/>
      <c r="B43" s="1"/>
      <c r="C43" s="26"/>
      <c r="D43" s="28"/>
      <c r="E43" s="23"/>
      <c r="F43" s="29"/>
      <c r="G43" s="33"/>
    </row>
    <row r="44" spans="1:7" ht="15.95" customHeight="1" x14ac:dyDescent="0.2">
      <c r="A44" s="34" t="s">
        <v>74</v>
      </c>
      <c r="B44" s="34"/>
      <c r="C44" s="34"/>
      <c r="D44" s="34"/>
      <c r="E44" s="6" t="s">
        <v>0</v>
      </c>
      <c r="F44" s="6" t="s">
        <v>1</v>
      </c>
      <c r="G44" s="33"/>
    </row>
    <row r="45" spans="1:7" ht="15.95" customHeight="1" x14ac:dyDescent="0.2">
      <c r="A45" s="35"/>
      <c r="B45" s="35"/>
      <c r="C45" s="35"/>
      <c r="D45" s="35"/>
      <c r="E45" s="8" t="s">
        <v>2</v>
      </c>
      <c r="F45" s="8" t="s">
        <v>3</v>
      </c>
      <c r="G45" s="33"/>
    </row>
    <row r="46" spans="1:7" ht="15.95" customHeight="1" x14ac:dyDescent="0.2">
      <c r="A46" s="19"/>
      <c r="B46" s="19"/>
      <c r="C46" s="19"/>
      <c r="D46" s="19"/>
      <c r="E46" s="9"/>
      <c r="F46" s="9"/>
      <c r="G46" s="33"/>
    </row>
    <row r="47" spans="1:7" ht="15.95" customHeight="1" x14ac:dyDescent="0.2">
      <c r="A47" s="36" t="s">
        <v>9</v>
      </c>
      <c r="B47" s="19"/>
      <c r="C47" s="19"/>
      <c r="D47" s="19"/>
      <c r="E47" s="9"/>
      <c r="F47" s="9"/>
      <c r="G47" s="33"/>
    </row>
    <row r="48" spans="1:7" ht="15.95" customHeight="1" x14ac:dyDescent="0.2">
      <c r="A48" s="1" t="s">
        <v>75</v>
      </c>
      <c r="B48" s="1" t="s">
        <v>77</v>
      </c>
      <c r="C48" s="19"/>
      <c r="D48" s="49" t="s">
        <v>86</v>
      </c>
      <c r="E48" s="29">
        <v>258199</v>
      </c>
      <c r="F48" s="29">
        <f t="shared" ref="F48:F54" si="0">0+E48</f>
        <v>258199</v>
      </c>
      <c r="G48" s="33"/>
    </row>
    <row r="49" spans="1:7" ht="15.95" customHeight="1" x14ac:dyDescent="0.2">
      <c r="A49" s="1" t="s">
        <v>75</v>
      </c>
      <c r="B49" s="1" t="s">
        <v>78</v>
      </c>
      <c r="C49" s="19"/>
      <c r="D49" s="49" t="s">
        <v>87</v>
      </c>
      <c r="E49" s="29">
        <v>894</v>
      </c>
      <c r="F49" s="29">
        <f t="shared" si="0"/>
        <v>894</v>
      </c>
      <c r="G49" s="33"/>
    </row>
    <row r="50" spans="1:7" ht="15.95" customHeight="1" x14ac:dyDescent="0.2">
      <c r="A50" s="1" t="s">
        <v>75</v>
      </c>
      <c r="B50" s="1" t="s">
        <v>79</v>
      </c>
      <c r="C50" s="19"/>
      <c r="D50" s="49" t="s">
        <v>88</v>
      </c>
      <c r="E50" s="29">
        <v>42452</v>
      </c>
      <c r="F50" s="29">
        <f t="shared" si="0"/>
        <v>42452</v>
      </c>
      <c r="G50" s="33"/>
    </row>
    <row r="51" spans="1:7" ht="15.95" customHeight="1" x14ac:dyDescent="0.2">
      <c r="A51" s="1" t="s">
        <v>75</v>
      </c>
      <c r="B51" s="1" t="s">
        <v>80</v>
      </c>
      <c r="C51" s="19"/>
      <c r="D51" s="49" t="s">
        <v>89</v>
      </c>
      <c r="E51" s="29">
        <v>914</v>
      </c>
      <c r="F51" s="29">
        <f t="shared" si="0"/>
        <v>914</v>
      </c>
      <c r="G51" s="33"/>
    </row>
    <row r="52" spans="1:7" ht="15.95" customHeight="1" x14ac:dyDescent="0.2">
      <c r="A52" s="1" t="s">
        <v>75</v>
      </c>
      <c r="B52" s="1" t="s">
        <v>81</v>
      </c>
      <c r="C52" s="19"/>
      <c r="D52" s="49" t="s">
        <v>90</v>
      </c>
      <c r="E52" s="29">
        <v>77009</v>
      </c>
      <c r="F52" s="29">
        <f t="shared" si="0"/>
        <v>77009</v>
      </c>
      <c r="G52" s="33"/>
    </row>
    <row r="53" spans="1:7" ht="15.95" customHeight="1" x14ac:dyDescent="0.2">
      <c r="A53" s="1" t="s">
        <v>75</v>
      </c>
      <c r="B53" s="1" t="s">
        <v>82</v>
      </c>
      <c r="C53" s="19"/>
      <c r="D53" s="49" t="s">
        <v>91</v>
      </c>
      <c r="E53" s="29">
        <v>100263</v>
      </c>
      <c r="F53" s="29">
        <f t="shared" si="0"/>
        <v>100263</v>
      </c>
      <c r="G53" s="33"/>
    </row>
    <row r="54" spans="1:7" ht="15.95" customHeight="1" x14ac:dyDescent="0.2">
      <c r="A54" s="1" t="s">
        <v>75</v>
      </c>
      <c r="B54" s="1" t="s">
        <v>83</v>
      </c>
      <c r="C54" s="19"/>
      <c r="D54" s="49" t="s">
        <v>92</v>
      </c>
      <c r="E54" s="29">
        <v>112475</v>
      </c>
      <c r="F54" s="29">
        <f t="shared" si="0"/>
        <v>112475</v>
      </c>
      <c r="G54" s="33"/>
    </row>
    <row r="55" spans="1:7" ht="15.95" customHeight="1" x14ac:dyDescent="0.2">
      <c r="A55" s="1" t="s">
        <v>75</v>
      </c>
      <c r="B55" s="1" t="s">
        <v>84</v>
      </c>
      <c r="C55" s="19"/>
      <c r="D55" s="49" t="s">
        <v>93</v>
      </c>
      <c r="E55" s="29">
        <v>223493</v>
      </c>
      <c r="F55" s="29">
        <f>E55+0</f>
        <v>223493</v>
      </c>
      <c r="G55" s="33"/>
    </row>
    <row r="56" spans="1:7" ht="15.95" customHeight="1" x14ac:dyDescent="0.2">
      <c r="A56" s="1" t="s">
        <v>76</v>
      </c>
      <c r="B56" s="1" t="s">
        <v>81</v>
      </c>
      <c r="C56" s="19"/>
      <c r="D56" s="49" t="s">
        <v>90</v>
      </c>
      <c r="E56" s="29">
        <v>10092</v>
      </c>
      <c r="F56" s="29">
        <f>0+E56</f>
        <v>10092</v>
      </c>
      <c r="G56" s="33"/>
    </row>
    <row r="57" spans="1:7" ht="15.95" customHeight="1" x14ac:dyDescent="0.2">
      <c r="A57" s="1" t="s">
        <v>76</v>
      </c>
      <c r="B57" s="1" t="s">
        <v>85</v>
      </c>
      <c r="C57" s="19"/>
      <c r="D57" s="49" t="s">
        <v>94</v>
      </c>
      <c r="E57" s="51">
        <v>2925</v>
      </c>
      <c r="F57" s="29">
        <f>0+E57</f>
        <v>2925</v>
      </c>
      <c r="G57" s="33"/>
    </row>
    <row r="58" spans="1:7" ht="15.95" customHeight="1" x14ac:dyDescent="0.2">
      <c r="A58" s="19"/>
      <c r="B58" s="19"/>
      <c r="C58" s="19"/>
      <c r="D58" s="50" t="s">
        <v>6</v>
      </c>
      <c r="E58" s="29">
        <f>SUBTOTAL(9,E48:E57)</f>
        <v>828716</v>
      </c>
      <c r="F58" s="9"/>
      <c r="G58" s="33"/>
    </row>
    <row r="59" spans="1:7" ht="15.95" customHeight="1" x14ac:dyDescent="0.2">
      <c r="A59" s="37" t="s">
        <v>10</v>
      </c>
      <c r="B59" s="19"/>
      <c r="C59" s="19"/>
      <c r="D59" s="19"/>
      <c r="E59" s="9"/>
      <c r="F59" s="9"/>
      <c r="G59" s="33"/>
    </row>
    <row r="60" spans="1:7" ht="15.95" customHeight="1" x14ac:dyDescent="0.2">
      <c r="A60" s="1" t="s">
        <v>95</v>
      </c>
      <c r="B60" s="1" t="s">
        <v>99</v>
      </c>
      <c r="C60" s="19"/>
      <c r="D60" s="49" t="s">
        <v>106</v>
      </c>
      <c r="E60" s="29">
        <v>295516</v>
      </c>
      <c r="F60" s="29">
        <f>140000+E60</f>
        <v>435516</v>
      </c>
      <c r="G60" s="33"/>
    </row>
    <row r="61" spans="1:7" ht="15.95" customHeight="1" x14ac:dyDescent="0.2">
      <c r="A61" s="1" t="s">
        <v>96</v>
      </c>
      <c r="B61" s="1" t="s">
        <v>100</v>
      </c>
      <c r="C61" s="19"/>
      <c r="D61" s="49" t="s">
        <v>107</v>
      </c>
      <c r="E61" s="29">
        <v>520183</v>
      </c>
      <c r="F61" s="29">
        <f>171991+E61</f>
        <v>692174</v>
      </c>
      <c r="G61" s="33"/>
    </row>
    <row r="62" spans="1:7" ht="15.95" customHeight="1" x14ac:dyDescent="0.2">
      <c r="A62" s="1" t="s">
        <v>97</v>
      </c>
      <c r="B62" s="1" t="s">
        <v>101</v>
      </c>
      <c r="C62" s="19"/>
      <c r="D62" s="49" t="s">
        <v>108</v>
      </c>
      <c r="E62" s="29">
        <v>-446</v>
      </c>
      <c r="F62" s="29">
        <f>446+E62</f>
        <v>0</v>
      </c>
      <c r="G62" s="33"/>
    </row>
    <row r="63" spans="1:7" ht="15.95" customHeight="1" x14ac:dyDescent="0.2">
      <c r="A63" s="1" t="s">
        <v>97</v>
      </c>
      <c r="B63" s="1" t="s">
        <v>102</v>
      </c>
      <c r="C63" s="19"/>
      <c r="D63" s="49" t="s">
        <v>109</v>
      </c>
      <c r="E63" s="29">
        <v>-18.75</v>
      </c>
      <c r="F63" s="29">
        <f>10018.75+E63</f>
        <v>10000</v>
      </c>
      <c r="G63" s="33"/>
    </row>
    <row r="64" spans="1:7" ht="15.95" customHeight="1" x14ac:dyDescent="0.2">
      <c r="A64" s="1" t="s">
        <v>97</v>
      </c>
      <c r="B64" s="1" t="s">
        <v>103</v>
      </c>
      <c r="C64" s="19"/>
      <c r="D64" s="49" t="s">
        <v>110</v>
      </c>
      <c r="E64" s="29">
        <v>-133.11000000000001</v>
      </c>
      <c r="F64" s="29">
        <f>133.11+E64</f>
        <v>0</v>
      </c>
      <c r="G64" s="33"/>
    </row>
    <row r="65" spans="1:7" ht="15.95" customHeight="1" x14ac:dyDescent="0.2">
      <c r="A65" s="1" t="s">
        <v>98</v>
      </c>
      <c r="B65" s="1" t="s">
        <v>104</v>
      </c>
      <c r="C65" s="19"/>
      <c r="D65" s="49" t="s">
        <v>111</v>
      </c>
      <c r="E65" s="29">
        <v>4810</v>
      </c>
      <c r="F65" s="29">
        <f>2924.73+E65</f>
        <v>7734.73</v>
      </c>
      <c r="G65" s="33"/>
    </row>
    <row r="66" spans="1:7" ht="15.95" customHeight="1" x14ac:dyDescent="0.2">
      <c r="A66" s="1" t="s">
        <v>98</v>
      </c>
      <c r="B66" s="1" t="s">
        <v>105</v>
      </c>
      <c r="C66" s="26"/>
      <c r="D66" s="40" t="s">
        <v>112</v>
      </c>
      <c r="E66" s="51">
        <v>5282</v>
      </c>
      <c r="F66" s="29">
        <f>0+E66</f>
        <v>5282</v>
      </c>
      <c r="G66" s="33"/>
    </row>
    <row r="67" spans="1:7" ht="15.95" customHeight="1" x14ac:dyDescent="0.2">
      <c r="A67" s="27"/>
      <c r="B67" s="1"/>
      <c r="C67" s="26"/>
      <c r="D67" s="50" t="s">
        <v>6</v>
      </c>
      <c r="E67" s="25">
        <f>SUBTOTAL(9,E60:E66)</f>
        <v>825193.14</v>
      </c>
      <c r="F67" s="29"/>
      <c r="G67" s="33"/>
    </row>
    <row r="68" spans="1:7" ht="15.95" customHeight="1" x14ac:dyDescent="0.2">
      <c r="A68" s="27"/>
      <c r="B68" s="1"/>
      <c r="C68" s="26"/>
      <c r="D68" s="28"/>
      <c r="E68" s="53"/>
      <c r="F68" s="29"/>
      <c r="G68" s="33"/>
    </row>
    <row r="69" spans="1:7" ht="15.95" customHeight="1" thickBot="1" x14ac:dyDescent="0.25">
      <c r="A69" s="27"/>
      <c r="B69" s="1"/>
      <c r="C69" s="26"/>
      <c r="D69" s="28" t="s">
        <v>132</v>
      </c>
      <c r="E69" s="52">
        <f>E58</f>
        <v>828716</v>
      </c>
      <c r="F69" s="29"/>
      <c r="G69" s="33"/>
    </row>
    <row r="70" spans="1:7" ht="15.95" customHeight="1" thickTop="1" x14ac:dyDescent="0.2">
      <c r="A70" s="27"/>
      <c r="B70" s="1"/>
      <c r="C70" s="26"/>
      <c r="D70" s="28"/>
      <c r="E70" s="23"/>
      <c r="F70" s="29"/>
      <c r="G70" s="33"/>
    </row>
    <row r="71" spans="1:7" ht="15.95" customHeight="1" x14ac:dyDescent="0.2">
      <c r="A71" s="10"/>
      <c r="B71" s="1"/>
      <c r="C71" s="11"/>
      <c r="D71" s="27"/>
      <c r="E71" s="23"/>
      <c r="F71" s="25"/>
    </row>
    <row r="72" spans="1:7" ht="15.95" customHeight="1" x14ac:dyDescent="0.2">
      <c r="A72" s="34" t="s">
        <v>11</v>
      </c>
      <c r="B72" s="34"/>
      <c r="C72" s="34"/>
      <c r="D72" s="34"/>
      <c r="E72" s="6" t="s">
        <v>0</v>
      </c>
      <c r="F72" s="6" t="s">
        <v>1</v>
      </c>
    </row>
    <row r="73" spans="1:7" ht="15.95" customHeight="1" x14ac:dyDescent="0.2">
      <c r="A73" s="35"/>
      <c r="B73" s="35"/>
      <c r="C73" s="35"/>
      <c r="D73" s="35"/>
      <c r="E73" s="8" t="s">
        <v>2</v>
      </c>
      <c r="F73" s="8" t="s">
        <v>3</v>
      </c>
    </row>
    <row r="74" spans="1:7" ht="15.95" customHeight="1" x14ac:dyDescent="0.2">
      <c r="A74" s="47"/>
      <c r="B74" s="32"/>
      <c r="C74" s="4"/>
      <c r="F74" s="4"/>
    </row>
    <row r="75" spans="1:7" ht="15.95" customHeight="1" x14ac:dyDescent="0.2">
      <c r="A75" s="36" t="s">
        <v>9</v>
      </c>
    </row>
    <row r="76" spans="1:7" ht="15.95" customHeight="1" x14ac:dyDescent="0.2">
      <c r="A76" s="13" t="s">
        <v>25</v>
      </c>
      <c r="B76" s="13" t="s">
        <v>26</v>
      </c>
      <c r="C76" s="16"/>
      <c r="D76" s="4" t="s">
        <v>17</v>
      </c>
      <c r="E76" s="25">
        <v>1080756</v>
      </c>
      <c r="F76" s="25">
        <f>0+E76</f>
        <v>1080756</v>
      </c>
    </row>
    <row r="77" spans="1:7" ht="15.95" customHeight="1" x14ac:dyDescent="0.2">
      <c r="A77" s="13" t="s">
        <v>19</v>
      </c>
      <c r="B77" s="13" t="s">
        <v>69</v>
      </c>
      <c r="C77" s="16"/>
      <c r="D77" s="4" t="s">
        <v>70</v>
      </c>
      <c r="E77" s="20">
        <v>-362132</v>
      </c>
      <c r="F77" s="25">
        <f>998881+E77</f>
        <v>636749</v>
      </c>
    </row>
    <row r="78" spans="1:7" s="45" customFormat="1" ht="15.95" customHeight="1" x14ac:dyDescent="0.2">
      <c r="A78" s="13"/>
      <c r="B78" s="13"/>
      <c r="C78" s="14"/>
      <c r="D78" s="38" t="s">
        <v>6</v>
      </c>
      <c r="E78" s="25">
        <f>SUM(E76:E77)</f>
        <v>718624</v>
      </c>
      <c r="F78" s="25"/>
    </row>
    <row r="79" spans="1:7" s="45" customFormat="1" ht="15.95" customHeight="1" x14ac:dyDescent="0.2">
      <c r="A79" s="37" t="s">
        <v>10</v>
      </c>
      <c r="B79" s="13"/>
      <c r="C79" s="16"/>
      <c r="D79" s="4"/>
      <c r="E79" s="25"/>
      <c r="F79" s="25"/>
    </row>
    <row r="80" spans="1:7" s="45" customFormat="1" ht="15.95" customHeight="1" x14ac:dyDescent="0.2">
      <c r="A80" s="13" t="s">
        <v>5</v>
      </c>
      <c r="B80" s="13" t="s">
        <v>15</v>
      </c>
      <c r="C80" s="16"/>
      <c r="D80" s="4" t="s">
        <v>27</v>
      </c>
      <c r="E80" s="25">
        <v>301656</v>
      </c>
      <c r="F80" s="25">
        <f>699816+E80</f>
        <v>1001472</v>
      </c>
    </row>
    <row r="81" spans="1:6" s="45" customFormat="1" ht="15.95" customHeight="1" x14ac:dyDescent="0.2">
      <c r="A81" s="32">
        <v>57800554</v>
      </c>
      <c r="B81" s="32">
        <v>534350</v>
      </c>
      <c r="C81" s="4"/>
      <c r="D81" s="4" t="s">
        <v>72</v>
      </c>
      <c r="E81" s="25">
        <v>120000</v>
      </c>
      <c r="F81" s="25">
        <f>0+E81</f>
        <v>120000</v>
      </c>
    </row>
    <row r="82" spans="1:6" s="45" customFormat="1" ht="15.95" customHeight="1" x14ac:dyDescent="0.2">
      <c r="A82" s="13" t="s">
        <v>5</v>
      </c>
      <c r="B82" s="13" t="s">
        <v>71</v>
      </c>
      <c r="C82" s="16"/>
      <c r="D82" s="24" t="s">
        <v>73</v>
      </c>
      <c r="E82" s="25">
        <v>309631</v>
      </c>
      <c r="F82" s="25">
        <f>0+E82</f>
        <v>309631</v>
      </c>
    </row>
    <row r="83" spans="1:6" s="45" customFormat="1" ht="15.95" customHeight="1" x14ac:dyDescent="0.2">
      <c r="A83" s="13" t="s">
        <v>8</v>
      </c>
      <c r="B83" s="13" t="s">
        <v>16</v>
      </c>
      <c r="C83" s="16"/>
      <c r="D83" s="24" t="s">
        <v>18</v>
      </c>
      <c r="E83" s="20">
        <v>-12663</v>
      </c>
      <c r="F83" s="25">
        <f>49944+E83</f>
        <v>37281</v>
      </c>
    </row>
    <row r="84" spans="1:6" s="45" customFormat="1" ht="15.95" customHeight="1" x14ac:dyDescent="0.2">
      <c r="A84" s="41"/>
      <c r="B84" s="32"/>
      <c r="C84" s="14"/>
      <c r="D84" s="38" t="s">
        <v>6</v>
      </c>
      <c r="E84" s="25">
        <f>SUBTOTAL(9,E80:E83)</f>
        <v>718624</v>
      </c>
      <c r="F84" s="4"/>
    </row>
    <row r="85" spans="1:6" s="45" customFormat="1" ht="15.95" customHeight="1" x14ac:dyDescent="0.2">
      <c r="A85" s="41"/>
      <c r="B85" s="32"/>
      <c r="C85" s="14"/>
      <c r="D85" s="38"/>
      <c r="E85" s="25"/>
      <c r="F85" s="4"/>
    </row>
    <row r="86" spans="1:6" s="45" customFormat="1" ht="15.95" customHeight="1" thickBot="1" x14ac:dyDescent="0.25">
      <c r="A86" s="27"/>
      <c r="B86" s="1"/>
      <c r="C86" s="26"/>
      <c r="D86" s="28" t="s">
        <v>133</v>
      </c>
      <c r="E86" s="18">
        <f>E78</f>
        <v>718624</v>
      </c>
      <c r="F86" s="29"/>
    </row>
    <row r="87" spans="1:6" s="45" customFormat="1" ht="15.95" customHeight="1" thickTop="1" x14ac:dyDescent="0.2">
      <c r="A87" s="27"/>
      <c r="B87" s="1"/>
      <c r="C87" s="26"/>
      <c r="D87" s="28"/>
      <c r="E87" s="23"/>
      <c r="F87" s="29"/>
    </row>
    <row r="88" spans="1:6" s="45" customFormat="1" ht="15.95" customHeight="1" x14ac:dyDescent="0.2">
      <c r="A88" s="34" t="s">
        <v>113</v>
      </c>
      <c r="B88" s="34"/>
      <c r="C88" s="34"/>
      <c r="D88" s="34"/>
      <c r="E88" s="6" t="s">
        <v>0</v>
      </c>
      <c r="F88" s="6" t="s">
        <v>1</v>
      </c>
    </row>
    <row r="89" spans="1:6" s="45" customFormat="1" ht="15.95" customHeight="1" x14ac:dyDescent="0.2">
      <c r="A89" s="35"/>
      <c r="B89" s="35"/>
      <c r="C89" s="35"/>
      <c r="D89" s="35"/>
      <c r="E89" s="8" t="s">
        <v>2</v>
      </c>
      <c r="F89" s="8" t="s">
        <v>3</v>
      </c>
    </row>
    <row r="90" spans="1:6" s="45" customFormat="1" ht="15.95" customHeight="1" x14ac:dyDescent="0.2">
      <c r="A90" s="47"/>
      <c r="B90" s="32"/>
      <c r="C90" s="4"/>
      <c r="D90" s="4"/>
      <c r="E90" s="15"/>
      <c r="F90" s="4"/>
    </row>
    <row r="91" spans="1:6" s="45" customFormat="1" ht="15.95" customHeight="1" x14ac:dyDescent="0.2">
      <c r="A91" s="36" t="s">
        <v>9</v>
      </c>
      <c r="B91" s="13"/>
      <c r="C91" s="14"/>
      <c r="D91" s="4"/>
      <c r="E91" s="15"/>
      <c r="F91" s="15"/>
    </row>
    <row r="92" spans="1:6" s="45" customFormat="1" ht="15.95" customHeight="1" x14ac:dyDescent="0.2">
      <c r="A92" s="13" t="s">
        <v>114</v>
      </c>
      <c r="B92" s="13" t="s">
        <v>115</v>
      </c>
      <c r="C92" s="16"/>
      <c r="D92" s="4" t="s">
        <v>120</v>
      </c>
      <c r="E92" s="25">
        <v>40476</v>
      </c>
      <c r="F92" s="25">
        <f>0+E92</f>
        <v>40476</v>
      </c>
    </row>
    <row r="93" spans="1:6" s="45" customFormat="1" ht="15.95" customHeight="1" x14ac:dyDescent="0.2">
      <c r="A93" s="13" t="s">
        <v>114</v>
      </c>
      <c r="B93" s="13" t="s">
        <v>116</v>
      </c>
      <c r="C93" s="16"/>
      <c r="D93" s="4" t="s">
        <v>118</v>
      </c>
      <c r="E93" s="25">
        <v>254969</v>
      </c>
      <c r="F93" s="25">
        <f>0+E93</f>
        <v>254969</v>
      </c>
    </row>
    <row r="94" spans="1:6" s="45" customFormat="1" ht="15.95" customHeight="1" x14ac:dyDescent="0.2">
      <c r="A94" s="13" t="s">
        <v>114</v>
      </c>
      <c r="B94" s="13" t="s">
        <v>117</v>
      </c>
      <c r="C94" s="16"/>
      <c r="D94" s="4" t="s">
        <v>119</v>
      </c>
      <c r="E94" s="20">
        <v>265643</v>
      </c>
      <c r="F94" s="25">
        <f>0+E94</f>
        <v>265643</v>
      </c>
    </row>
    <row r="95" spans="1:6" s="45" customFormat="1" ht="15.95" customHeight="1" x14ac:dyDescent="0.2">
      <c r="A95" s="13"/>
      <c r="B95" s="13"/>
      <c r="C95" s="14"/>
      <c r="D95" s="38" t="s">
        <v>6</v>
      </c>
      <c r="E95" s="25">
        <f>SUM(E92:E94)</f>
        <v>561088</v>
      </c>
      <c r="F95" s="25"/>
    </row>
    <row r="96" spans="1:6" s="45" customFormat="1" ht="15.95" customHeight="1" x14ac:dyDescent="0.2">
      <c r="A96" s="37" t="s">
        <v>10</v>
      </c>
      <c r="B96" s="13"/>
      <c r="C96" s="16"/>
      <c r="D96" s="4"/>
      <c r="E96" s="25"/>
      <c r="F96" s="25"/>
    </row>
    <row r="97" spans="1:6" s="45" customFormat="1" ht="15.95" customHeight="1" x14ac:dyDescent="0.2">
      <c r="A97" s="13" t="s">
        <v>121</v>
      </c>
      <c r="B97" s="13" t="s">
        <v>122</v>
      </c>
      <c r="C97" s="16"/>
      <c r="D97" s="4" t="s">
        <v>124</v>
      </c>
      <c r="E97" s="25">
        <v>254816</v>
      </c>
      <c r="F97" s="25">
        <f>278595+E97</f>
        <v>533411</v>
      </c>
    </row>
    <row r="98" spans="1:6" s="45" customFormat="1" ht="15.95" customHeight="1" x14ac:dyDescent="0.2">
      <c r="A98" s="32">
        <v>57900554</v>
      </c>
      <c r="B98" s="32">
        <v>534210</v>
      </c>
      <c r="C98" s="4"/>
      <c r="D98" s="4" t="s">
        <v>27</v>
      </c>
      <c r="E98" s="25">
        <v>147081</v>
      </c>
      <c r="F98" s="25">
        <f>0+E98</f>
        <v>147081</v>
      </c>
    </row>
    <row r="99" spans="1:6" s="45" customFormat="1" ht="15.95" customHeight="1" x14ac:dyDescent="0.2">
      <c r="A99" s="13" t="s">
        <v>121</v>
      </c>
      <c r="B99" s="13" t="s">
        <v>123</v>
      </c>
      <c r="C99" s="16"/>
      <c r="D99" s="24" t="s">
        <v>125</v>
      </c>
      <c r="E99" s="25">
        <v>30701</v>
      </c>
      <c r="F99" s="25">
        <v>59190</v>
      </c>
    </row>
    <row r="100" spans="1:6" s="45" customFormat="1" ht="15.95" customHeight="1" x14ac:dyDescent="0.2">
      <c r="A100" s="13" t="s">
        <v>121</v>
      </c>
      <c r="B100" s="13" t="s">
        <v>71</v>
      </c>
      <c r="C100" s="16"/>
      <c r="D100" s="24" t="s">
        <v>73</v>
      </c>
      <c r="E100" s="20">
        <v>100000</v>
      </c>
      <c r="F100" s="25">
        <f>0+E100</f>
        <v>100000</v>
      </c>
    </row>
    <row r="101" spans="1:6" s="45" customFormat="1" ht="15.95" customHeight="1" x14ac:dyDescent="0.2">
      <c r="A101" s="41"/>
      <c r="B101" s="32"/>
      <c r="C101" s="14"/>
      <c r="D101" s="38" t="s">
        <v>6</v>
      </c>
      <c r="E101" s="25">
        <f>SUBTOTAL(9,E97:E100)</f>
        <v>532598</v>
      </c>
      <c r="F101" s="4"/>
    </row>
    <row r="102" spans="1:6" s="45" customFormat="1" ht="15.95" customHeight="1" x14ac:dyDescent="0.2">
      <c r="A102" s="41"/>
      <c r="B102" s="32"/>
      <c r="C102" s="14"/>
      <c r="D102" s="38"/>
      <c r="E102" s="25"/>
      <c r="F102" s="4"/>
    </row>
    <row r="103" spans="1:6" s="45" customFormat="1" ht="15.95" customHeight="1" thickBot="1" x14ac:dyDescent="0.25">
      <c r="A103" s="27"/>
      <c r="B103" s="1"/>
      <c r="C103" s="26"/>
      <c r="D103" s="28" t="s">
        <v>134</v>
      </c>
      <c r="E103" s="18">
        <f>E95</f>
        <v>561088</v>
      </c>
      <c r="F103" s="29"/>
    </row>
    <row r="104" spans="1:6" s="45" customFormat="1" ht="15.95" customHeight="1" thickTop="1" x14ac:dyDescent="0.2">
      <c r="A104" s="27"/>
      <c r="B104" s="1"/>
      <c r="C104" s="26"/>
      <c r="D104" s="28"/>
      <c r="E104" s="23"/>
      <c r="F104" s="29"/>
    </row>
    <row r="105" spans="1:6" s="45" customFormat="1" ht="15.95" customHeight="1" x14ac:dyDescent="0.2">
      <c r="A105" s="27"/>
      <c r="B105" s="1"/>
      <c r="C105" s="26"/>
      <c r="D105" s="28"/>
      <c r="E105" s="23"/>
      <c r="F105" s="29"/>
    </row>
    <row r="106" spans="1:6" ht="15.95" customHeight="1" x14ac:dyDescent="0.2">
      <c r="A106" s="34" t="s">
        <v>12</v>
      </c>
      <c r="B106" s="34"/>
      <c r="C106" s="34"/>
      <c r="D106" s="34"/>
      <c r="E106" s="6" t="s">
        <v>0</v>
      </c>
      <c r="F106" s="6" t="s">
        <v>1</v>
      </c>
    </row>
    <row r="107" spans="1:6" ht="15.95" customHeight="1" x14ac:dyDescent="0.2">
      <c r="A107" s="35"/>
      <c r="B107" s="35"/>
      <c r="C107" s="35"/>
      <c r="D107" s="35"/>
      <c r="E107" s="8" t="s">
        <v>2</v>
      </c>
      <c r="F107" s="8" t="s">
        <v>3</v>
      </c>
    </row>
    <row r="108" spans="1:6" ht="15.95" customHeight="1" x14ac:dyDescent="0.2">
      <c r="A108" s="19"/>
      <c r="B108" s="19"/>
      <c r="C108" s="19"/>
      <c r="D108" s="19"/>
      <c r="E108" s="9"/>
      <c r="F108" s="9"/>
    </row>
    <row r="109" spans="1:6" ht="15.95" customHeight="1" x14ac:dyDescent="0.2">
      <c r="A109" s="31" t="s">
        <v>55</v>
      </c>
      <c r="D109" s="17"/>
      <c r="E109" s="23"/>
    </row>
    <row r="110" spans="1:6" ht="15.95" customHeight="1" x14ac:dyDescent="0.2">
      <c r="A110" s="31"/>
      <c r="D110" s="17"/>
      <c r="E110" s="23"/>
    </row>
    <row r="111" spans="1:6" ht="15.95" customHeight="1" x14ac:dyDescent="0.2">
      <c r="A111" s="12" t="s">
        <v>56</v>
      </c>
      <c r="D111" s="17"/>
      <c r="E111" s="23"/>
    </row>
    <row r="112" spans="1:6" ht="15.95" customHeight="1" x14ac:dyDescent="0.2">
      <c r="A112" s="14"/>
      <c r="D112" s="17"/>
      <c r="E112" s="23"/>
    </row>
    <row r="113" spans="1:6" ht="15.95" customHeight="1" x14ac:dyDescent="0.2">
      <c r="A113" s="37" t="s">
        <v>9</v>
      </c>
      <c r="D113" s="17"/>
      <c r="E113" s="23"/>
    </row>
    <row r="114" spans="1:6" ht="15.95" customHeight="1" x14ac:dyDescent="0.2">
      <c r="A114" s="13" t="s">
        <v>62</v>
      </c>
      <c r="B114" s="13" t="s">
        <v>60</v>
      </c>
      <c r="C114" s="13" t="s">
        <v>58</v>
      </c>
      <c r="D114" s="40" t="s">
        <v>61</v>
      </c>
      <c r="E114" s="20">
        <v>-180000</v>
      </c>
      <c r="F114" s="15">
        <v>0</v>
      </c>
    </row>
    <row r="115" spans="1:6" ht="15.95" customHeight="1" x14ac:dyDescent="0.2">
      <c r="A115" s="4"/>
      <c r="B115" s="4"/>
      <c r="C115" s="4"/>
      <c r="D115" s="39" t="s">
        <v>6</v>
      </c>
      <c r="E115" s="25">
        <f>SUM(E114:E114)</f>
        <v>-180000</v>
      </c>
    </row>
    <row r="116" spans="1:6" ht="15.95" customHeight="1" x14ac:dyDescent="0.2">
      <c r="A116" s="36" t="s">
        <v>13</v>
      </c>
      <c r="D116" s="11"/>
      <c r="E116" s="25"/>
    </row>
    <row r="117" spans="1:6" ht="15.95" customHeight="1" x14ac:dyDescent="0.2">
      <c r="A117" s="13" t="s">
        <v>64</v>
      </c>
      <c r="B117" s="13" t="s">
        <v>57</v>
      </c>
      <c r="C117" s="13" t="s">
        <v>58</v>
      </c>
      <c r="D117" s="40" t="s">
        <v>63</v>
      </c>
      <c r="E117" s="20">
        <v>-180000</v>
      </c>
      <c r="F117" s="15">
        <v>0</v>
      </c>
    </row>
    <row r="118" spans="1:6" ht="15.95" customHeight="1" x14ac:dyDescent="0.2">
      <c r="A118" s="32"/>
      <c r="B118" s="32"/>
      <c r="C118" s="32"/>
      <c r="D118" s="39" t="s">
        <v>6</v>
      </c>
      <c r="E118" s="25">
        <f>SUBTOTAL(9,E117:E117)</f>
        <v>-180000</v>
      </c>
    </row>
    <row r="119" spans="1:6" ht="15.95" customHeight="1" x14ac:dyDescent="0.2">
      <c r="A119" s="31"/>
      <c r="D119" s="17"/>
      <c r="E119" s="23"/>
    </row>
    <row r="120" spans="1:6" ht="15.95" customHeight="1" x14ac:dyDescent="0.2">
      <c r="A120" s="12" t="s">
        <v>66</v>
      </c>
      <c r="D120" s="17"/>
      <c r="E120" s="23"/>
    </row>
    <row r="121" spans="1:6" ht="15.95" customHeight="1" x14ac:dyDescent="0.2">
      <c r="A121" s="14"/>
      <c r="D121" s="17"/>
      <c r="E121" s="23"/>
    </row>
    <row r="122" spans="1:6" ht="15.95" customHeight="1" x14ac:dyDescent="0.2">
      <c r="A122" s="37" t="s">
        <v>9</v>
      </c>
      <c r="D122" s="17"/>
      <c r="E122" s="23"/>
    </row>
    <row r="123" spans="1:6" ht="15.95" customHeight="1" x14ac:dyDescent="0.2">
      <c r="A123" s="13" t="s">
        <v>59</v>
      </c>
      <c r="B123" s="13" t="s">
        <v>60</v>
      </c>
      <c r="C123" s="13" t="s">
        <v>68</v>
      </c>
      <c r="D123" s="40" t="s">
        <v>61</v>
      </c>
      <c r="E123" s="20">
        <v>180000</v>
      </c>
      <c r="F123" s="15">
        <f>E123</f>
        <v>180000</v>
      </c>
    </row>
    <row r="124" spans="1:6" ht="15.95" customHeight="1" x14ac:dyDescent="0.2">
      <c r="A124" s="4"/>
      <c r="B124" s="4"/>
      <c r="C124" s="4"/>
      <c r="D124" s="39" t="s">
        <v>6</v>
      </c>
      <c r="E124" s="25">
        <f>SUM(E123:E123)</f>
        <v>180000</v>
      </c>
    </row>
    <row r="125" spans="1:6" ht="15.95" customHeight="1" x14ac:dyDescent="0.2">
      <c r="A125" s="36" t="s">
        <v>13</v>
      </c>
      <c r="D125" s="11"/>
      <c r="E125" s="25"/>
    </row>
    <row r="126" spans="1:6" ht="15.95" customHeight="1" x14ac:dyDescent="0.2">
      <c r="A126" s="13" t="s">
        <v>67</v>
      </c>
      <c r="B126" s="13" t="s">
        <v>57</v>
      </c>
      <c r="C126" s="13" t="s">
        <v>68</v>
      </c>
      <c r="D126" s="11" t="s">
        <v>63</v>
      </c>
      <c r="E126" s="20">
        <v>180000</v>
      </c>
      <c r="F126" s="15">
        <f>E126</f>
        <v>180000</v>
      </c>
    </row>
    <row r="127" spans="1:6" ht="15.95" customHeight="1" x14ac:dyDescent="0.2">
      <c r="A127" s="32"/>
      <c r="B127" s="32"/>
      <c r="C127" s="32"/>
      <c r="D127" s="39" t="s">
        <v>6</v>
      </c>
      <c r="E127" s="25">
        <f>SUBTOTAL(9,E126:E126)</f>
        <v>180000</v>
      </c>
    </row>
    <row r="128" spans="1:6" ht="15.95" customHeight="1" x14ac:dyDescent="0.2">
      <c r="A128" s="31"/>
      <c r="D128" s="17"/>
      <c r="E128" s="23"/>
    </row>
    <row r="129" spans="1:6" ht="15.95" customHeight="1" x14ac:dyDescent="0.2">
      <c r="A129" s="34" t="s">
        <v>21</v>
      </c>
      <c r="B129" s="34"/>
      <c r="C129" s="34"/>
      <c r="D129" s="34"/>
      <c r="E129" s="6" t="s">
        <v>0</v>
      </c>
      <c r="F129" s="6" t="s">
        <v>1</v>
      </c>
    </row>
    <row r="130" spans="1:6" ht="15.95" customHeight="1" x14ac:dyDescent="0.2">
      <c r="A130" s="35"/>
      <c r="B130" s="35"/>
      <c r="C130" s="35"/>
      <c r="D130" s="35"/>
      <c r="E130" s="8" t="s">
        <v>2</v>
      </c>
      <c r="F130" s="8" t="s">
        <v>3</v>
      </c>
    </row>
    <row r="131" spans="1:6" ht="15.95" customHeight="1" x14ac:dyDescent="0.2">
      <c r="A131" s="32"/>
      <c r="B131" s="32"/>
      <c r="C131" s="32"/>
      <c r="D131" s="39"/>
      <c r="E131" s="25"/>
    </row>
    <row r="132" spans="1:6" ht="15.95" customHeight="1" x14ac:dyDescent="0.2">
      <c r="A132" s="12" t="s">
        <v>126</v>
      </c>
      <c r="D132" s="17"/>
      <c r="E132" s="23"/>
    </row>
    <row r="133" spans="1:6" ht="15.95" customHeight="1" x14ac:dyDescent="0.2">
      <c r="A133" s="14"/>
      <c r="D133" s="17"/>
      <c r="E133" s="23"/>
    </row>
    <row r="134" spans="1:6" ht="15.95" customHeight="1" x14ac:dyDescent="0.2">
      <c r="A134" s="37" t="s">
        <v>9</v>
      </c>
      <c r="D134" s="17"/>
      <c r="E134" s="23"/>
    </row>
    <row r="135" spans="1:6" ht="15.95" customHeight="1" x14ac:dyDescent="0.2">
      <c r="A135" s="13" t="s">
        <v>59</v>
      </c>
      <c r="B135" s="13" t="s">
        <v>60</v>
      </c>
      <c r="C135" s="13" t="s">
        <v>127</v>
      </c>
      <c r="D135" s="40" t="s">
        <v>61</v>
      </c>
      <c r="E135" s="20">
        <v>300000</v>
      </c>
      <c r="F135" s="15">
        <v>4900000</v>
      </c>
    </row>
    <row r="136" spans="1:6" ht="15.95" customHeight="1" x14ac:dyDescent="0.2">
      <c r="A136" s="4"/>
      <c r="B136" s="4"/>
      <c r="C136" s="4"/>
      <c r="D136" s="39" t="s">
        <v>6</v>
      </c>
      <c r="E136" s="25">
        <f>SUM(E135:E135)</f>
        <v>300000</v>
      </c>
    </row>
    <row r="137" spans="1:6" ht="15.95" customHeight="1" x14ac:dyDescent="0.2">
      <c r="A137" s="36" t="s">
        <v>13</v>
      </c>
      <c r="D137" s="11"/>
      <c r="E137" s="25"/>
    </row>
    <row r="138" spans="1:6" ht="15.95" customHeight="1" x14ac:dyDescent="0.2">
      <c r="A138" s="13" t="s">
        <v>67</v>
      </c>
      <c r="B138" s="13" t="s">
        <v>128</v>
      </c>
      <c r="C138" s="13" t="s">
        <v>127</v>
      </c>
      <c r="D138" s="11" t="s">
        <v>129</v>
      </c>
      <c r="E138" s="20">
        <v>300000</v>
      </c>
      <c r="F138" s="15">
        <v>4300000</v>
      </c>
    </row>
    <row r="139" spans="1:6" ht="15.95" customHeight="1" x14ac:dyDescent="0.2">
      <c r="A139" s="32"/>
      <c r="B139" s="32"/>
      <c r="C139" s="32"/>
      <c r="D139" s="39" t="s">
        <v>6</v>
      </c>
      <c r="E139" s="25">
        <f>SUBTOTAL(9,E138:E138)</f>
        <v>300000</v>
      </c>
    </row>
    <row r="140" spans="1:6" s="48" customFormat="1" ht="15.95" customHeight="1" x14ac:dyDescent="0.2">
      <c r="A140" s="32"/>
      <c r="B140" s="32"/>
      <c r="C140" s="32"/>
      <c r="D140" s="39"/>
      <c r="E140" s="25"/>
      <c r="F140" s="15"/>
    </row>
    <row r="141" spans="1:6" ht="15.95" customHeight="1" x14ac:dyDescent="0.2">
      <c r="A141" s="31" t="s">
        <v>31</v>
      </c>
      <c r="D141" s="17"/>
      <c r="E141" s="23"/>
    </row>
    <row r="142" spans="1:6" ht="15.95" customHeight="1" x14ac:dyDescent="0.2">
      <c r="A142" s="31"/>
      <c r="D142" s="17"/>
      <c r="E142" s="23"/>
    </row>
    <row r="143" spans="1:6" ht="15.95" customHeight="1" x14ac:dyDescent="0.2">
      <c r="A143" s="12" t="s">
        <v>46</v>
      </c>
      <c r="D143" s="17"/>
      <c r="E143" s="23"/>
    </row>
    <row r="144" spans="1:6" ht="15.95" customHeight="1" x14ac:dyDescent="0.2">
      <c r="A144" s="14"/>
      <c r="D144" s="17"/>
      <c r="E144" s="23"/>
    </row>
    <row r="145" spans="1:6" ht="15.95" customHeight="1" x14ac:dyDescent="0.2">
      <c r="A145" s="37" t="s">
        <v>9</v>
      </c>
      <c r="D145" s="17"/>
      <c r="E145" s="23"/>
    </row>
    <row r="146" spans="1:6" ht="15.95" customHeight="1" x14ac:dyDescent="0.2">
      <c r="A146" s="13" t="s">
        <v>32</v>
      </c>
      <c r="B146" s="13" t="s">
        <v>23</v>
      </c>
      <c r="C146" s="13" t="s">
        <v>47</v>
      </c>
      <c r="D146" s="40" t="s">
        <v>24</v>
      </c>
      <c r="E146" s="20">
        <v>-200000</v>
      </c>
      <c r="F146" s="15">
        <v>0</v>
      </c>
    </row>
    <row r="147" spans="1:6" ht="15.95" customHeight="1" x14ac:dyDescent="0.2">
      <c r="A147" s="4"/>
      <c r="B147" s="4"/>
      <c r="C147" s="4"/>
      <c r="D147" s="39" t="s">
        <v>6</v>
      </c>
      <c r="E147" s="25">
        <f>SUM(E146:E146)</f>
        <v>-200000</v>
      </c>
    </row>
    <row r="148" spans="1:6" ht="15.95" customHeight="1" x14ac:dyDescent="0.2">
      <c r="A148" s="36" t="s">
        <v>13</v>
      </c>
      <c r="D148" s="11"/>
      <c r="E148" s="25"/>
    </row>
    <row r="149" spans="1:6" ht="15.95" customHeight="1" x14ac:dyDescent="0.2">
      <c r="A149" s="13" t="s">
        <v>130</v>
      </c>
      <c r="B149" s="13" t="s">
        <v>22</v>
      </c>
      <c r="C149" s="13" t="s">
        <v>47</v>
      </c>
      <c r="D149" s="11" t="s">
        <v>28</v>
      </c>
      <c r="E149" s="20">
        <v>-200000</v>
      </c>
      <c r="F149" s="15">
        <v>150000</v>
      </c>
    </row>
    <row r="150" spans="1:6" ht="15.95" customHeight="1" x14ac:dyDescent="0.2">
      <c r="A150" s="32"/>
      <c r="B150" s="32"/>
      <c r="C150" s="32"/>
      <c r="D150" s="39" t="s">
        <v>6</v>
      </c>
      <c r="E150" s="25">
        <f>SUBTOTAL(9,E149:E149)</f>
        <v>-200000</v>
      </c>
    </row>
    <row r="151" spans="1:6" ht="15.95" customHeight="1" x14ac:dyDescent="0.2">
      <c r="A151" s="32"/>
      <c r="B151" s="32"/>
      <c r="C151" s="32"/>
      <c r="D151" s="39"/>
      <c r="E151" s="25"/>
    </row>
    <row r="152" spans="1:6" ht="15.95" customHeight="1" x14ac:dyDescent="0.2">
      <c r="A152" s="31" t="s">
        <v>53</v>
      </c>
      <c r="D152" s="17"/>
      <c r="E152" s="23"/>
    </row>
    <row r="153" spans="1:6" ht="15.95" customHeight="1" x14ac:dyDescent="0.2">
      <c r="A153" s="31"/>
      <c r="D153" s="17"/>
      <c r="E153" s="23"/>
    </row>
    <row r="154" spans="1:6" ht="15.95" customHeight="1" x14ac:dyDescent="0.2">
      <c r="A154" s="12" t="s">
        <v>48</v>
      </c>
      <c r="D154" s="17"/>
      <c r="E154" s="23"/>
    </row>
    <row r="155" spans="1:6" ht="15.95" customHeight="1" x14ac:dyDescent="0.2">
      <c r="A155" s="14"/>
      <c r="D155" s="17"/>
      <c r="E155" s="23"/>
    </row>
    <row r="156" spans="1:6" ht="15.95" customHeight="1" x14ac:dyDescent="0.2">
      <c r="A156" s="37" t="s">
        <v>9</v>
      </c>
      <c r="D156" s="17"/>
      <c r="E156" s="23"/>
    </row>
    <row r="157" spans="1:6" ht="15.95" customHeight="1" x14ac:dyDescent="0.2">
      <c r="A157" s="13" t="s">
        <v>54</v>
      </c>
      <c r="B157" s="13" t="s">
        <v>23</v>
      </c>
      <c r="C157" s="13" t="s">
        <v>50</v>
      </c>
      <c r="D157" s="40" t="s">
        <v>24</v>
      </c>
      <c r="E157" s="20">
        <v>5000000</v>
      </c>
      <c r="F157" s="15">
        <v>5000000</v>
      </c>
    </row>
    <row r="158" spans="1:6" ht="15.95" customHeight="1" x14ac:dyDescent="0.2">
      <c r="A158" s="4"/>
      <c r="B158" s="4"/>
      <c r="C158" s="4"/>
      <c r="D158" s="39" t="s">
        <v>6</v>
      </c>
      <c r="E158" s="25">
        <f>SUM(E157:E157)</f>
        <v>5000000</v>
      </c>
    </row>
    <row r="159" spans="1:6" ht="15.95" customHeight="1" x14ac:dyDescent="0.2">
      <c r="A159" s="36" t="s">
        <v>13</v>
      </c>
      <c r="D159" s="11"/>
      <c r="E159" s="25"/>
    </row>
    <row r="160" spans="1:6" ht="15.95" customHeight="1" x14ac:dyDescent="0.2">
      <c r="A160" s="13" t="s">
        <v>49</v>
      </c>
      <c r="B160" s="13" t="s">
        <v>22</v>
      </c>
      <c r="C160" s="13" t="s">
        <v>50</v>
      </c>
      <c r="D160" s="11" t="s">
        <v>28</v>
      </c>
      <c r="E160" s="20">
        <v>5000000</v>
      </c>
      <c r="F160" s="15">
        <v>15000000</v>
      </c>
    </row>
    <row r="161" spans="1:6" ht="15.95" customHeight="1" x14ac:dyDescent="0.2">
      <c r="A161" s="32"/>
      <c r="B161" s="32"/>
      <c r="C161" s="32"/>
      <c r="D161" s="39" t="s">
        <v>6</v>
      </c>
      <c r="E161" s="25">
        <f>SUBTOTAL(9,E160:E160)</f>
        <v>5000000</v>
      </c>
    </row>
    <row r="162" spans="1:6" ht="15.95" customHeight="1" x14ac:dyDescent="0.2">
      <c r="A162" s="31"/>
      <c r="D162" s="17"/>
      <c r="E162" s="23"/>
    </row>
    <row r="163" spans="1:6" ht="15.95" customHeight="1" x14ac:dyDescent="0.2">
      <c r="A163" s="12" t="s">
        <v>51</v>
      </c>
      <c r="D163" s="17"/>
      <c r="E163" s="23"/>
    </row>
    <row r="164" spans="1:6" ht="15.95" customHeight="1" x14ac:dyDescent="0.2">
      <c r="A164" s="14"/>
      <c r="D164" s="17"/>
      <c r="E164" s="23"/>
    </row>
    <row r="165" spans="1:6" ht="15.95" customHeight="1" x14ac:dyDescent="0.2">
      <c r="A165" s="37" t="s">
        <v>9</v>
      </c>
      <c r="D165" s="17"/>
      <c r="E165" s="23"/>
    </row>
    <row r="166" spans="1:6" ht="15.95" customHeight="1" x14ac:dyDescent="0.2">
      <c r="A166" s="13" t="s">
        <v>54</v>
      </c>
      <c r="B166" s="13" t="s">
        <v>23</v>
      </c>
      <c r="C166" s="13" t="s">
        <v>52</v>
      </c>
      <c r="D166" s="40" t="s">
        <v>24</v>
      </c>
      <c r="E166" s="20">
        <v>10000000</v>
      </c>
      <c r="F166" s="15">
        <f>E166</f>
        <v>10000000</v>
      </c>
    </row>
    <row r="167" spans="1:6" ht="15.95" customHeight="1" x14ac:dyDescent="0.2">
      <c r="A167" s="4"/>
      <c r="B167" s="4"/>
      <c r="C167" s="4"/>
      <c r="D167" s="39" t="s">
        <v>6</v>
      </c>
      <c r="E167" s="25">
        <f>SUM(E166:E166)</f>
        <v>10000000</v>
      </c>
    </row>
    <row r="168" spans="1:6" ht="15.95" customHeight="1" x14ac:dyDescent="0.2">
      <c r="A168" s="36" t="s">
        <v>13</v>
      </c>
      <c r="D168" s="11"/>
      <c r="E168" s="25"/>
    </row>
    <row r="169" spans="1:6" ht="15.95" customHeight="1" x14ac:dyDescent="0.2">
      <c r="A169" s="13" t="s">
        <v>49</v>
      </c>
      <c r="B169" s="13" t="s">
        <v>22</v>
      </c>
      <c r="C169" s="13" t="s">
        <v>52</v>
      </c>
      <c r="D169" s="11" t="s">
        <v>28</v>
      </c>
      <c r="E169" s="20">
        <v>10000000</v>
      </c>
      <c r="F169" s="15">
        <f>13287600+E169</f>
        <v>23287600</v>
      </c>
    </row>
    <row r="170" spans="1:6" ht="15.95" customHeight="1" x14ac:dyDescent="0.2">
      <c r="A170" s="32"/>
      <c r="B170" s="32"/>
      <c r="C170" s="32"/>
      <c r="D170" s="39" t="s">
        <v>6</v>
      </c>
      <c r="E170" s="25">
        <f>SUBTOTAL(9,E169:E169)</f>
        <v>10000000</v>
      </c>
    </row>
    <row r="171" spans="1:6" ht="15.95" customHeight="1" x14ac:dyDescent="0.2">
      <c r="A171" s="32"/>
      <c r="B171" s="32"/>
      <c r="C171" s="32"/>
      <c r="D171" s="39"/>
      <c r="E171" s="25"/>
    </row>
    <row r="172" spans="1:6" s="45" customFormat="1" ht="15.95" customHeight="1" thickBot="1" x14ac:dyDescent="0.25">
      <c r="A172" s="27"/>
      <c r="B172" s="1"/>
      <c r="C172" s="26"/>
      <c r="D172" s="28" t="s">
        <v>30</v>
      </c>
      <c r="E172" s="18">
        <f>E170+E161+E150+E139</f>
        <v>15100000</v>
      </c>
      <c r="F172" s="29"/>
    </row>
    <row r="173" spans="1:6" ht="15.95" customHeight="1" thickTop="1" x14ac:dyDescent="0.2"/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5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  <rowBreaks count="3" manualBreakCount="3">
    <brk id="43" max="5" man="1"/>
    <brk id="87" max="5" man="1"/>
    <brk id="1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2024-01-16T16:51:59Z</cp:lastPrinted>
  <dcterms:created xsi:type="dcterms:W3CDTF">2007-01-29T16:59:23Z</dcterms:created>
  <dcterms:modified xsi:type="dcterms:W3CDTF">2024-01-16T20:07:38Z</dcterms:modified>
</cp:coreProperties>
</file>